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омнедра\100426 КС 1\"/>
    </mc:Choice>
  </mc:AlternateContent>
  <xr:revisionPtr revIDLastSave="0" documentId="13_ncr:1_{56419DA5-4CE0-41C3-A8F4-90503B0876D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Приложение 4" sheetId="1" r:id="rId1"/>
  </sheets>
  <definedNames>
    <definedName name="_xlnm.Print_Area" localSheetId="0">'Приложение 4'!$A$1:$H$244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6" i="1" l="1"/>
  <c r="D185" i="1"/>
  <c r="D181" i="1"/>
  <c r="D180" i="1"/>
  <c r="D173" i="1"/>
  <c r="D172" i="1"/>
  <c r="D144" i="1"/>
  <c r="D143" i="1"/>
  <c r="D130" i="1"/>
  <c r="D129" i="1"/>
  <c r="D123" i="1"/>
  <c r="D122" i="1"/>
  <c r="D116" i="1"/>
  <c r="D115" i="1"/>
  <c r="D114" i="1"/>
  <c r="D113" i="1"/>
  <c r="D106" i="1"/>
  <c r="D105" i="1"/>
  <c r="D77" i="1" l="1"/>
  <c r="D68" i="1"/>
  <c r="D76" i="1"/>
  <c r="D109" i="1"/>
  <c r="D108" i="1"/>
  <c r="A163" i="1" l="1"/>
  <c r="D217" i="1"/>
  <c r="D216" i="1"/>
  <c r="D209" i="1"/>
  <c r="D207" i="1" l="1"/>
  <c r="D178" i="1"/>
  <c r="D177" i="1"/>
  <c r="D170" i="1"/>
  <c r="D165" i="1"/>
  <c r="D200" i="1"/>
  <c r="D199" i="1"/>
  <c r="D197" i="1"/>
  <c r="D196" i="1"/>
  <c r="D194" i="1"/>
  <c r="D193" i="1"/>
  <c r="D192" i="1"/>
  <c r="D191" i="1"/>
  <c r="A191" i="1"/>
  <c r="A192" i="1" s="1"/>
  <c r="A193" i="1" s="1"/>
  <c r="A194" i="1" s="1"/>
  <c r="A196" i="1" s="1"/>
  <c r="A197" i="1" s="1"/>
  <c r="A199" i="1" s="1"/>
  <c r="A200" i="1" s="1"/>
  <c r="A202" i="1" s="1"/>
  <c r="A203" i="1" s="1"/>
  <c r="A204" i="1" s="1"/>
  <c r="D189" i="1"/>
  <c r="A172" i="1"/>
  <c r="A173" i="1" s="1"/>
  <c r="A174" i="1" s="1"/>
  <c r="A175" i="1" s="1"/>
  <c r="A177" i="1" s="1"/>
  <c r="A178" i="1" s="1"/>
  <c r="A180" i="1" s="1"/>
  <c r="A181" i="1" s="1"/>
  <c r="A183" i="1" s="1"/>
  <c r="A186" i="1" s="1"/>
  <c r="A164" i="1"/>
  <c r="A165" i="1" s="1"/>
  <c r="A166" i="1" s="1"/>
  <c r="A167" i="1" s="1"/>
  <c r="A168" i="1" s="1"/>
  <c r="D135" i="1"/>
  <c r="D132" i="1"/>
  <c r="D119" i="1"/>
  <c r="D118" i="1"/>
  <c r="A129" i="1"/>
  <c r="A130" i="1" s="1"/>
  <c r="A131" i="1" s="1"/>
  <c r="A132" i="1" s="1"/>
  <c r="A134" i="1" s="1"/>
  <c r="A135" i="1" s="1"/>
  <c r="A113" i="1"/>
  <c r="A114" i="1" s="1"/>
  <c r="A115" i="1" s="1"/>
  <c r="A116" i="1" s="1"/>
  <c r="A118" i="1" s="1"/>
  <c r="A119" i="1" s="1"/>
  <c r="A123" i="1" s="1"/>
  <c r="D67" i="1"/>
  <c r="A144" i="1" l="1"/>
  <c r="A148" i="1" s="1"/>
  <c r="A149" i="1" s="1"/>
  <c r="A150" i="1" s="1"/>
  <c r="A151" i="1" s="1"/>
  <c r="A152" i="1" s="1"/>
  <c r="A136" i="1"/>
  <c r="A137" i="1" s="1"/>
  <c r="A138" i="1" s="1"/>
  <c r="A139" i="1" s="1"/>
  <c r="A140" i="1" s="1"/>
  <c r="A141" i="1" s="1"/>
  <c r="A120" i="1"/>
  <c r="D215" i="1"/>
  <c r="D60" i="1" l="1"/>
  <c r="D61" i="1"/>
  <c r="D58" i="1"/>
  <c r="D57" i="1"/>
  <c r="D55" i="1"/>
  <c r="D52" i="1"/>
  <c r="D53" i="1"/>
  <c r="D54" i="1"/>
  <c r="D50" i="1" l="1"/>
  <c r="D49" i="1"/>
  <c r="D48" i="1"/>
  <c r="D47" i="1"/>
  <c r="A47" i="1" l="1"/>
  <c r="A48" i="1" l="1"/>
  <c r="A49" i="1" s="1"/>
  <c r="A50" i="1" s="1"/>
  <c r="A52" i="1" s="1"/>
  <c r="A53" i="1" s="1"/>
  <c r="A54" i="1" s="1"/>
  <c r="A55" i="1" s="1"/>
  <c r="A57" i="1" s="1"/>
  <c r="A58" i="1" s="1"/>
  <c r="A60" i="1" s="1"/>
  <c r="A61" i="1" s="1"/>
  <c r="A62" i="1" l="1"/>
  <c r="A63" i="1" s="1"/>
  <c r="A65" i="1" s="1"/>
  <c r="A67" i="1" s="1"/>
  <c r="A68" i="1" s="1"/>
  <c r="A69" i="1" s="1"/>
  <c r="A70" i="1" s="1"/>
  <c r="A72" i="1" s="1"/>
  <c r="A73" i="1" s="1"/>
  <c r="A74" i="1" s="1"/>
  <c r="A76" i="1" s="1"/>
  <c r="A77" i="1" s="1"/>
  <c r="A79" i="1" s="1"/>
  <c r="A80" i="1" s="1"/>
  <c r="A81" i="1" s="1"/>
  <c r="A82" i="1" s="1"/>
  <c r="A83" i="1" s="1"/>
  <c r="A84" i="1" s="1"/>
  <c r="A85" i="1" s="1"/>
  <c r="A89" i="1" s="1"/>
  <c r="A90" i="1" s="1"/>
  <c r="A91" i="1" l="1"/>
  <c r="A93" i="1" s="1"/>
  <c r="A96" i="1" s="1"/>
  <c r="A97" i="1" s="1"/>
  <c r="A105" i="1" l="1"/>
  <c r="A106" i="1" s="1"/>
  <c r="A108" i="1" s="1"/>
  <c r="A109" i="1" s="1"/>
  <c r="A98" i="1"/>
  <c r="A99" i="1" s="1"/>
  <c r="A100" i="1" s="1"/>
  <c r="A101" i="1" s="1"/>
  <c r="A210" i="1"/>
  <c r="A211" i="1" s="1"/>
  <c r="A212" i="1" s="1"/>
  <c r="A213" i="1" l="1"/>
  <c r="A214" i="1" s="1"/>
  <c r="A215" i="1" l="1"/>
  <c r="A236" i="1"/>
  <c r="A216" i="1" l="1"/>
  <c r="A237" i="1"/>
  <c r="A217" i="1" l="1"/>
  <c r="A238" i="1"/>
  <c r="A218" i="1" l="1"/>
  <c r="A239" i="1"/>
  <c r="A219" i="1" l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40" i="1"/>
  <c r="A242" i="1" s="1"/>
  <c r="A243" i="1" s="1"/>
</calcChain>
</file>

<file path=xl/sharedStrings.xml><?xml version="1.0" encoding="utf-8"?>
<sst xmlns="http://schemas.openxmlformats.org/spreadsheetml/2006/main" count="652" uniqueCount="223">
  <si>
    <t>№ п/п</t>
  </si>
  <si>
    <t>Наименование материалов/оборудования</t>
  </si>
  <si>
    <t>ед.изм</t>
  </si>
  <si>
    <t>1.</t>
  </si>
  <si>
    <t>2.</t>
  </si>
  <si>
    <t>3.</t>
  </si>
  <si>
    <t>V</t>
  </si>
  <si>
    <t>Наличие на складе Заказчика (кол-во)</t>
  </si>
  <si>
    <t>Сроки поставки (число/месяц/год)</t>
  </si>
  <si>
    <t>Приобретение материалов/оборудования</t>
  </si>
  <si>
    <t>Заказчиком (кол-во)</t>
  </si>
  <si>
    <t>Подрядчиком (кол-во)</t>
  </si>
  <si>
    <t>м3</t>
  </si>
  <si>
    <t>кг</t>
  </si>
  <si>
    <t>шт</t>
  </si>
  <si>
    <t>Монтаж трубопроводов подземных</t>
  </si>
  <si>
    <t>Монтаж арматуры</t>
  </si>
  <si>
    <t>Трубы:</t>
  </si>
  <si>
    <t>Фасонные изделия :</t>
  </si>
  <si>
    <t>Антикорозийная защита стыков трубопровода:</t>
  </si>
  <si>
    <t>тн</t>
  </si>
  <si>
    <t>Растворитель уайт-спирит</t>
  </si>
  <si>
    <t>Портланд цемент М-400  ГОСТ 31108-2003</t>
  </si>
  <si>
    <t>Песок</t>
  </si>
  <si>
    <t>Антикорозийная защита надземных участков трубопровода</t>
  </si>
  <si>
    <t>м2</t>
  </si>
  <si>
    <t xml:space="preserve">Теплоизоляция надземных участков трубопровода и ЗРА: </t>
  </si>
  <si>
    <t xml:space="preserve">Грунт-эмаль Виникор-Норд </t>
  </si>
  <si>
    <t>Свайные работы</t>
  </si>
  <si>
    <t>Монтаж металлоконструкций</t>
  </si>
  <si>
    <t xml:space="preserve">Антикорозийная защита </t>
  </si>
  <si>
    <t>Растворитель Уайт-спирит</t>
  </si>
  <si>
    <t>л</t>
  </si>
  <si>
    <t>Грунт-эмаль Виникор-Норд на 2 раза</t>
  </si>
  <si>
    <t>шт/кг</t>
  </si>
  <si>
    <t>м/тн</t>
  </si>
  <si>
    <t>Отводы стальные бесшовные горячеформированные из стали марки  09Г2С, с наружним трёхслойным защитным покрытием на основе экструдированного полиэтилена усиленного типа по ТУ 1390-004-322256008-03   ОКШ 90-114(8 К48)-4,0-0,767-1,5DN-К52-ХЛ-09Г2С</t>
  </si>
  <si>
    <t>Термоусаживающие манжеты в комплекте с замковыми пластинами  и эпоксидным праймером.ТИАЛ М 114</t>
  </si>
  <si>
    <t>по объекту капитального строительства:</t>
  </si>
  <si>
    <t>м</t>
  </si>
  <si>
    <t>шт.</t>
  </si>
  <si>
    <t>Технологические решения</t>
  </si>
  <si>
    <t>Тройники приварные из стали 09Г2С ГОСТ 17378-2001   114х8</t>
  </si>
  <si>
    <t>Электроснабжение</t>
  </si>
  <si>
    <t xml:space="preserve">Уайт спирит </t>
  </si>
  <si>
    <t xml:space="preserve"> Эмаль СБЭ 111 Унипол 2 слоя</t>
  </si>
  <si>
    <t xml:space="preserve">Монтаж оборудования </t>
  </si>
  <si>
    <t>Лист ГК 10 мм 0,35 х 0,35  - 4 шт</t>
  </si>
  <si>
    <t xml:space="preserve">Статическая лента с храповым механизмом </t>
  </si>
  <si>
    <t>Монтаж ограждения дренажной емкости V 5м3</t>
  </si>
  <si>
    <t>Антикорозийная защита свай - стоек ограждения дренажной емкости V 5м3</t>
  </si>
  <si>
    <t>Трубы Ø 73 х 8 НКТ Б/У</t>
  </si>
  <si>
    <t xml:space="preserve">Ведомость поставки материалов и оборудования к техническому заданию </t>
  </si>
  <si>
    <t>Кол-во ВСЕГО</t>
  </si>
  <si>
    <t>"Обустройство куста скважин№6 Мастерьельского месторождения нефти"</t>
  </si>
  <si>
    <t>Двутавр 20Б1 ГОСТ57837-2017 С345-5 ГОСТ 27772-2015</t>
  </si>
  <si>
    <t>Дренажная емкость  V 5 м3</t>
  </si>
  <si>
    <t xml:space="preserve">Трубы Ø 114х6 ГОСТ 10704-91 электросварные прямошовные  сталь  09Г2С-12 ГОСТ 19281-2014 </t>
  </si>
  <si>
    <t>Отвод П 90-89*6 мм 20С  по ГОСТ  17375-2001</t>
  </si>
  <si>
    <t xml:space="preserve">шт. </t>
  </si>
  <si>
    <t>Огнепреградитель Ду 100</t>
  </si>
  <si>
    <t>Фланец Ду 100</t>
  </si>
  <si>
    <t>Лист 10 мм ГОСТ19903-2015 С345-5 ГОСТ 27772-2015</t>
  </si>
  <si>
    <t>Лист 20 мм ГОСТ19903-2015 С345-5 ГОСТ 27772-2015</t>
  </si>
  <si>
    <t>Лист 8 мм ГОСТ19903-2015 С345-5 ГОСТ 27772-2015</t>
  </si>
  <si>
    <t xml:space="preserve">Эмаль КО-198 (2 слоя) </t>
  </si>
  <si>
    <t>Цемент</t>
  </si>
  <si>
    <t>Песок строительный</t>
  </si>
  <si>
    <t>Монтаж металлоконструкций заводского изготовления</t>
  </si>
  <si>
    <t>Балка Б35-2-20 по серии 3.407.9-146 вып.3</t>
  </si>
  <si>
    <t xml:space="preserve">Мачта прожекторная с площадками обслуживания  ПО1…ПО4                  </t>
  </si>
  <si>
    <t xml:space="preserve">Кабельная эстакада  </t>
  </si>
  <si>
    <t>Труба стальная длиной 9,0 м, диаметром: 159х8 мм</t>
  </si>
  <si>
    <t>шт./т</t>
  </si>
  <si>
    <t>Уайт cпирит</t>
  </si>
  <si>
    <t>Грунт-эмаль СБЭ-111 «УНИПОЛ» марки Б в 2 слоя</t>
  </si>
  <si>
    <t xml:space="preserve">Песок </t>
  </si>
  <si>
    <t>Цемент М 400</t>
  </si>
  <si>
    <t xml:space="preserve">Лист ГК h 10 </t>
  </si>
  <si>
    <t>т</t>
  </si>
  <si>
    <t>Труба профильная 120 х 120 х 5</t>
  </si>
  <si>
    <t>Лист ГК h 6</t>
  </si>
  <si>
    <t xml:space="preserve">Антикорозийная защита металлоконструкций </t>
  </si>
  <si>
    <t xml:space="preserve">Монтаж конструкций кабельной эстакады </t>
  </si>
  <si>
    <t>Лоток перф. 100х400х1,5 L3000 мм LPplus100-400-1.5-3000</t>
  </si>
  <si>
    <t>Полка кабельная K1163 450х2,5 мм  RAL N</t>
  </si>
  <si>
    <t>Стойка кабельная K1150х2,0 L400 мм N</t>
  </si>
  <si>
    <t>Крышка лотка 400х1,5 L3000 мм "ПЛЮС" KLplus400-1.5-3000</t>
  </si>
  <si>
    <t>Угол горизонтальный 90 гр. 100х400 мм GLplus90-100-400</t>
  </si>
  <si>
    <t>Угол внутр. верт. 45 гр. NLplus45-100-400</t>
  </si>
  <si>
    <t>Угол внеш. верт. 45 гр. 100х400 мм  VLplus45-100-400</t>
  </si>
  <si>
    <t xml:space="preserve">Труба Ø325 х8 ГОСТ 10704-91 электросварные прямошовные  сталь  09Г2С-12 ГОСТ 19281-2014 </t>
  </si>
  <si>
    <t>Клапан обратный фланцевый из стали 20ГЛ, с КОФ. Класс герметичности "А" по ГОСТ 9544-2015, Климатическое исполнение ХЛ1 по ГОСТ 15150-69, DN100 PN4,0 Мпа</t>
  </si>
  <si>
    <t xml:space="preserve">Монтажные работы </t>
  </si>
  <si>
    <t>при формировании сметного расчета учесть норму расхода материалов</t>
  </si>
  <si>
    <t xml:space="preserve">Дренажная емкость  V 5 м3 </t>
  </si>
  <si>
    <t>Монтаж кабеля силовой ВБШвнг(A)-ХЛ 1x50-0,66 кВ, по кабельной эстакаде от СУ до ТМПН</t>
  </si>
  <si>
    <t xml:space="preserve">Кабель ПвБШвнг(А)-LS 1х185 </t>
  </si>
  <si>
    <t>ЮКБ00087405</t>
  </si>
  <si>
    <t>У34139</t>
  </si>
  <si>
    <t>У34136</t>
  </si>
  <si>
    <t>ЮКБ00035623</t>
  </si>
  <si>
    <t>Наконечник кабельный ТМЛ 185-12-21 медь луженый</t>
  </si>
  <si>
    <t>Термоусаживающая трубка (ЖЗК)</t>
  </si>
  <si>
    <t xml:space="preserve">Кабель силовой  ВБШвнг(А) - ХЛ 5х10 </t>
  </si>
  <si>
    <t xml:space="preserve">Кабель  силовой ВБШвнг(А) - ХЛ 4х2,5 </t>
  </si>
  <si>
    <t xml:space="preserve">Кабель силовой ВБШвнг (А)- ХЛ 5х4 </t>
  </si>
  <si>
    <t xml:space="preserve">Кабель силовой К9РВСБПМнг(А)-HF 5х25 мм2 </t>
  </si>
  <si>
    <t xml:space="preserve">Ящик силовой ЯВК 8801-80-7-7 У1-39 </t>
  </si>
  <si>
    <t>Компактный модуль коммутации взрывозащищенный CCA-АВТ с автоматическим выключателем на мачте освещения ПМ-24</t>
  </si>
  <si>
    <t xml:space="preserve">Металлорукав и термоусадок по проектному решению </t>
  </si>
  <si>
    <t>Осветительный прибор Omnis industry 336 на мачте освещения ПМ-24</t>
  </si>
  <si>
    <t xml:space="preserve">Соединительная коробка на ПМ-24 </t>
  </si>
  <si>
    <t>Горизонтальный заземлитель из полосовой стали 5×40, ГОСТ 103-2006 (БМА, АГЗУ)</t>
  </si>
  <si>
    <t>Вертикальный заземлитель из круглой стали диаметром 18 мм, L=5 м, ГОСТ 2590-2006 (БМА, АГЗУ)</t>
  </si>
  <si>
    <t>ЮКБ00113866</t>
  </si>
  <si>
    <t>юкб003828</t>
  </si>
  <si>
    <t>юкб00113831</t>
  </si>
  <si>
    <t>Кабель силовой  ВБШвнг(А) - ХЛ 4х4</t>
  </si>
  <si>
    <t xml:space="preserve">Труба ВГП 32Ду 3,2 </t>
  </si>
  <si>
    <t>Кабельный наконечник ТМЛ 25-10-8</t>
  </si>
  <si>
    <t>Ящик ЯУО 9602-3474</t>
  </si>
  <si>
    <t xml:space="preserve">Шкаф ВУП </t>
  </si>
  <si>
    <t xml:space="preserve">2 шт. из наличия
юкб00036297 </t>
  </si>
  <si>
    <t>Кабель  силовой ВБШвнг(А) - ХЛ 4х2,5  ( БМА-АГЗУ, освещение, вентиляция)</t>
  </si>
  <si>
    <t>Кабель силовой ВБШвнг (А)- ХЛ 5х4 ( БМА-АГЗУ,отопление,электропривод гидронасоса)</t>
  </si>
  <si>
    <t>Провод ПВЗ 1×10, ТУ 3594-025-4667 1337-2012</t>
  </si>
  <si>
    <t>Кабель  силовой ВБШвнг(А) - ХЛ 5х4  ( эл. приводная задвижка)</t>
  </si>
  <si>
    <t>Кабель контрольный  КВВГнг(A)-ХЛ 10x1-0,66  ( эл. приводная задвижка)</t>
  </si>
  <si>
    <t>ЮКБ00041703</t>
  </si>
  <si>
    <t xml:space="preserve">Кабель силовой КПБП 3х25 </t>
  </si>
  <si>
    <t>Прожекторная  мачта  h- 24 м. (1шт.)</t>
  </si>
  <si>
    <t>Трубы Ø 325х8  ГОСТ 10704-91 электросварные прямошовные  сталь  09Г2С-12 ГОСТ 19281-89</t>
  </si>
  <si>
    <t>Сталь оцинкованная 0,8 мм</t>
  </si>
  <si>
    <t>V
(80шт)</t>
  </si>
  <si>
    <t>39/10,45</t>
  </si>
  <si>
    <t>Задвижка клиновая с выдвижным шпинделем с ручным управлением, ХЛ1, класс гермитичности затвора "А" по ГОСТ 9544-2015. Рабочая среда - водогазонефтяная смесь. ЗКЛ2 100-40 лс ХЛ1  30лс15нж.</t>
  </si>
  <si>
    <t>12/780</t>
  </si>
  <si>
    <t>4/216</t>
  </si>
  <si>
    <t>Задвижка клиновая с выдвижным шпинделем с электроприводом , ХЛ1, класс герметичности затвора "А" по ГОСТ 9544-2015. Рабочая среда - водогазонефтяная смесь. ЗКЛ2 150-40 лс ХЛ1  30лс15нж.</t>
  </si>
  <si>
    <t>1/149,7</t>
  </si>
  <si>
    <t>341/7,46</t>
  </si>
  <si>
    <r>
      <t xml:space="preserve">Трубы стальные бесшовные горячеформированные из стали марки  09Г2С,   </t>
    </r>
    <r>
      <rPr>
        <sz val="12"/>
        <rFont val="Times New Roman"/>
        <family val="1"/>
        <charset val="204"/>
      </rPr>
      <t>ø159х8</t>
    </r>
  </si>
  <si>
    <t>2,4/0,072</t>
  </si>
  <si>
    <t>31/403</t>
  </si>
  <si>
    <t>8/57,6</t>
  </si>
  <si>
    <t>Тройники приварные из стали 09Г2С ГОСТ 17378-2001   114х8-57*8</t>
  </si>
  <si>
    <t>Тройники приварные из стали 09Г2С ГОСТ 17378-2001   159х8-114*8</t>
  </si>
  <si>
    <t>Переходы из стали 09Г2С ГОСТ 17378-2001   114х8-89*8</t>
  </si>
  <si>
    <t>Антикорозийная защита стоек опор</t>
  </si>
  <si>
    <t xml:space="preserve">Грунт Эмаль КО - 198  слоя </t>
  </si>
  <si>
    <t xml:space="preserve">Цемент М 400 </t>
  </si>
  <si>
    <t xml:space="preserve">Лист стальной ГК 10 мм  </t>
  </si>
  <si>
    <t xml:space="preserve">Труба 159х8 </t>
  </si>
  <si>
    <t>Кремнейорганическая эмаль КО-198 ТУ 6-02-841-74    2 слоя</t>
  </si>
  <si>
    <t>Монтаж готовых изделий</t>
  </si>
  <si>
    <t xml:space="preserve">Опора скользящая хомутовая 159 </t>
  </si>
  <si>
    <t>Площадка обслуживания гребенки АГЗУ</t>
  </si>
  <si>
    <t>Антикорозийная защита, заполнение свай ЦПС</t>
  </si>
  <si>
    <t xml:space="preserve">Нефтесборный трубопровод от АГЗУ №6 до т.вр. в трубопровод ∅219х8 ПСН-УПН </t>
  </si>
  <si>
    <t>Швеллер 14П</t>
  </si>
  <si>
    <t xml:space="preserve">Лист ПВ 506 </t>
  </si>
  <si>
    <t xml:space="preserve">Уголок 75*75*5 </t>
  </si>
  <si>
    <t xml:space="preserve">Уголок 50*50*5 </t>
  </si>
  <si>
    <t>Полоса 40*4, сталь</t>
  </si>
  <si>
    <t>Лист 4 мм (отбортовка 150*4)</t>
  </si>
  <si>
    <t>тн.</t>
  </si>
  <si>
    <t xml:space="preserve">Антикорозийная защита подземной части трубопровода </t>
  </si>
  <si>
    <t>Купершлак (абразив)</t>
  </si>
  <si>
    <t>Праймер НК-50</t>
  </si>
  <si>
    <t>Полилен 40 - ЛИ - 63 (2 слоя)</t>
  </si>
  <si>
    <t>Сварка и укладка трубопровода с монтажом фасонных изделий</t>
  </si>
  <si>
    <t xml:space="preserve">Отводы стальные бесшовные горячеформированные из стали марки  09Г2С, ОКШ 90-159х8 </t>
  </si>
  <si>
    <t xml:space="preserve">компл. </t>
  </si>
  <si>
    <t>Задвижка клиновая с выдвижным шпинделем с ручным управлением, ХЛ1, класс гермитичности затвора "А" по ГОСТ 9544-2015. Рабочая среда - водогазонефтяная смесь. ЗКЛ2 150-40 лс ХЛ1  30лс15нж.</t>
  </si>
  <si>
    <t xml:space="preserve">Монтаж фасонных изделий </t>
  </si>
  <si>
    <t xml:space="preserve">Труба стальная бесшовная 09Г2С Ф 159х8 </t>
  </si>
  <si>
    <t>Монтаж трубопроводов подземных ф159, протяженность  426 м.</t>
  </si>
  <si>
    <t>Полилен -ОБ 40-ОБ-63 (2 слоя)</t>
  </si>
  <si>
    <t xml:space="preserve">Сталь оцинкованная h - 0,5 мм  </t>
  </si>
  <si>
    <t>Монтаж УЗА -3</t>
  </si>
  <si>
    <t>Монтаж ограждения на  УЗА-2,  размером 2 х 3 м (1шт)</t>
  </si>
  <si>
    <t>Трубы Ø 159х8 ГОСТ 10704-91 электросварные прямошовные  сталь  09Г2С-12 ГОСТ 19281-89</t>
  </si>
  <si>
    <t xml:space="preserve">Монтаж металлоконструкций заводского изготовления </t>
  </si>
  <si>
    <t>Стойки "Топаз" СТф,  60х60х2 мм, Н=2000мм в комплекте с креплением и торцевыми заглушками из листа</t>
  </si>
  <si>
    <t>Панели ограждения 2D  "Топаз" ПС1, 2500х2100мм в комплекте с креплением диаметр прутьев 4мм</t>
  </si>
  <si>
    <t>компл</t>
  </si>
  <si>
    <t>Калитка К1 "Топаз" 800х2000 мм. 2D в комплекте с креплением, навесами, петлями и замком диаметр прутьев 4мм</t>
  </si>
  <si>
    <t xml:space="preserve">Монтаж знаков опозновательных </t>
  </si>
  <si>
    <t>Задвижки клиновые с выдвижным шпинделем с ручным управлением, ХЛ1, класс гермитичности затвора "А" по ГОСТ 9544-2015. Рабочая среда - водогазонефтяная смесь. ЗКЛ2 50-40 лс ХЛ1  30лс15нж.</t>
  </si>
  <si>
    <t xml:space="preserve">Тройник из стали марки  09Г2С, 219*8 -159х8мм </t>
  </si>
  <si>
    <t>Труба стальная бесшовная 09Г2С Ф 57х6</t>
  </si>
  <si>
    <t>Бобышка приварная БП-ТМ-30-M20×1,5 (ТУ 4218-001-4719015564-201)</t>
  </si>
  <si>
    <t>Клапанный блок БКН1-10</t>
  </si>
  <si>
    <t>Изготовление и монтаж стоек опор под арматуру (2шт.)</t>
  </si>
  <si>
    <t xml:space="preserve">Изготовление и монтаж стоек опор под арматуру (2шт.). </t>
  </si>
  <si>
    <t>Знак опозновательный 450х300 на стойке ДУ 76мм ( Надписи согласовать с Заказчиком)</t>
  </si>
  <si>
    <t>Пленка самоклеющаяся с нанесенным логотипом</t>
  </si>
  <si>
    <t>л.</t>
  </si>
  <si>
    <t>Провод ПВЗ 1×50, ТУ 3594-025-4667 1337-2012</t>
  </si>
  <si>
    <t>Грунт-эмаль СБЭ-111 «УНИПОЛ» марки Б в 2 слоя (черная)</t>
  </si>
  <si>
    <t>Наконечник кабельный ТМЛ 50-10 (медь луженый)</t>
  </si>
  <si>
    <t>Болт М10*30 в комплекте с  (гайка, шайба, гровер).</t>
  </si>
  <si>
    <t>кмп.</t>
  </si>
  <si>
    <t>4/34,4</t>
  </si>
  <si>
    <t>9/34,0</t>
  </si>
  <si>
    <t>8/14,4</t>
  </si>
  <si>
    <t>Заглушка сферическая из стали 09Г2С ГОСТ 17378-2001 159х8</t>
  </si>
  <si>
    <t>1/2,3</t>
  </si>
  <si>
    <t>Опора скользящая хомутовая ф 114 мм</t>
  </si>
  <si>
    <r>
      <t xml:space="preserve">Трубы стальные бесшовные горячеформированные из стали марки  09Г2С, с наружним трёхслойным защитным покрытием на основе экструдированного полиэтилена усиленного типа по ТУ 1390-004-322256008-03  </t>
    </r>
    <r>
      <rPr>
        <sz val="12"/>
        <rFont val="Times New Roman"/>
        <family val="1"/>
        <charset val="204"/>
      </rPr>
      <t>ø114х8, с монтажем одного захлеста и одного пересечения с действующим трубопроводом. (из них 32 м. надземные участки в теплоизоляции)</t>
    </r>
  </si>
  <si>
    <t xml:space="preserve">Маты прошивные МП 100-1000-2000.60 </t>
  </si>
  <si>
    <t>Грунт-эмаль Грунт-эмаль Виникор-Норд в 2 слоя</t>
  </si>
  <si>
    <t xml:space="preserve">Грунт Эмаль КО - 198  2слоя </t>
  </si>
  <si>
    <t xml:space="preserve"> ПГС</t>
  </si>
  <si>
    <t>Плиты ПДН 6*2*0,14</t>
  </si>
  <si>
    <t>Площадка под передвижной ремонтный агрегат. (4 плиты ПДН х 4 скважины= 16шт)</t>
  </si>
  <si>
    <t>V
 (120шт.)</t>
  </si>
  <si>
    <t>Термоусаживающие манжеты в комплекте с замковыми пластинами  и эпоксидным праймером.ТИАЛ М  ( Ф 159 )</t>
  </si>
  <si>
    <t xml:space="preserve">Лист 10 мм </t>
  </si>
  <si>
    <t xml:space="preserve">Профиль 120*120*5мм </t>
  </si>
  <si>
    <t>Фильтр активный сетевой ФС-630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</si>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</sst>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#,##0.00&quot;р. &quot;;\-#,##0.00&quot;р. &quot;;&quot; -&quot;#&quot;р. &quot;;@\ "/>
    <numFmt numFmtId="165" formatCode="0.000"/>
    <numFmt numFmtId="166" formatCode="0.0"/>
    <numFmt numFmtId="167" formatCode="_-* #,##0.00_р_._-;\-* #,##0.00_р_._-;_-* \-??_р_._-;_-@_-"/>
    <numFmt numFmtId="168" formatCode="[$-419]mmmm\ yyyy;@"/>
    <numFmt numFmtId="169" formatCode="0.0000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i/>
      <sz val="14"/>
      <name val="Times New Roman Cyr"/>
      <charset val="204"/>
    </font>
    <font>
      <sz val="12"/>
      <name val="Arial Cyr"/>
      <charset val="204"/>
    </font>
    <font>
      <i/>
      <sz val="14"/>
      <name val="Times New Roman"/>
      <family val="1"/>
      <charset val="204"/>
    </font>
    <font>
      <i/>
      <sz val="10"/>
      <name val="Times New Roman Cyr"/>
      <charset val="204"/>
    </font>
    <font>
      <b/>
      <sz val="16"/>
      <name val="Times New Roman Cyr"/>
      <charset val="204"/>
    </font>
    <font>
      <sz val="11"/>
      <color rgb="FF000000"/>
      <name val="Calibri"/>
      <family val="2"/>
      <charset val="204"/>
    </font>
    <font>
      <i/>
      <sz val="12"/>
      <name val="Times New Roman Cyr"/>
      <charset val="204"/>
    </font>
    <font>
      <sz val="14"/>
      <name val="Times New Roman"/>
      <family val="1"/>
      <charset val="204"/>
    </font>
    <font>
      <i/>
      <sz val="16"/>
      <name val="Times New Roman Cyr"/>
      <charset val="204"/>
    </font>
    <font>
      <sz val="12"/>
      <color rgb="FF000000"/>
      <name val="Times New Roman"/>
      <family val="2"/>
    </font>
    <font>
      <b/>
      <i/>
      <sz val="14"/>
      <name val="Times New Roman Cyr"/>
      <charset val="204"/>
    </font>
    <font>
      <b/>
      <i/>
      <sz val="12"/>
      <name val="Times New Roman Cyr"/>
      <charset val="204"/>
    </font>
    <font>
      <b/>
      <i/>
      <sz val="14"/>
      <name val="Times New Roman"/>
      <family val="1"/>
      <charset val="204"/>
    </font>
    <font>
      <b/>
      <sz val="13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6" tint="0.59999389629810485"/>
        <bgColor rgb="FFEBF1DE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rgb="FFEBF1DE"/>
      </patternFill>
    </fill>
    <fill>
      <patternFill patternType="solid">
        <fgColor rgb="FFFFC000"/>
        <bgColor rgb="FFEBF1DE"/>
      </patternFill>
    </fill>
    <fill>
      <patternFill patternType="solid">
        <fgColor rgb="FFFFFFFF"/>
        <bgColor rgb="FFEBF1DE"/>
      </patternFill>
    </fill>
    <fill>
      <patternFill patternType="solid">
        <fgColor theme="0" tint="-0.14999847407452621"/>
        <bgColor rgb="FFEBF1DE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8" fillId="0" borderId="0" applyFill="0" applyBorder="0" applyAlignment="0" applyProtection="0"/>
    <xf numFmtId="0" fontId="22" fillId="0" borderId="0"/>
    <xf numFmtId="0" fontId="27" fillId="0" borderId="0"/>
    <xf numFmtId="0" fontId="1" fillId="0" borderId="0"/>
    <xf numFmtId="167" fontId="38" fillId="0" borderId="0" applyBorder="0" applyProtection="0"/>
  </cellStyleXfs>
  <cellXfs count="186">
    <xf numFmtId="0" fontId="0" fillId="0" borderId="0" xfId="0"/>
    <xf numFmtId="0" fontId="23" fillId="0" borderId="0" xfId="0" applyFont="1" applyFill="1"/>
    <xf numFmtId="0" fontId="24" fillId="0" borderId="0" xfId="42" applyFont="1" applyFill="1"/>
    <xf numFmtId="0" fontId="28" fillId="33" borderId="0" xfId="0" applyFont="1" applyFill="1"/>
    <xf numFmtId="0" fontId="19" fillId="33" borderId="0" xfId="0" applyFont="1" applyFill="1" applyAlignment="1">
      <alignment horizontal="center" vertical="center"/>
    </xf>
    <xf numFmtId="0" fontId="28" fillId="33" borderId="0" xfId="0" applyFont="1" applyFill="1" applyAlignment="1">
      <alignment horizontal="center" vertical="center"/>
    </xf>
    <xf numFmtId="0" fontId="26" fillId="33" borderId="0" xfId="0" applyFont="1" applyFill="1" applyBorder="1"/>
    <xf numFmtId="0" fontId="28" fillId="33" borderId="0" xfId="0" applyFont="1" applyFill="1" applyBorder="1"/>
    <xf numFmtId="0" fontId="21" fillId="33" borderId="0" xfId="42" applyFont="1" applyFill="1" applyBorder="1" applyAlignment="1">
      <alignment horizontal="center"/>
    </xf>
    <xf numFmtId="0" fontId="23" fillId="33" borderId="0" xfId="0" applyFont="1" applyFill="1"/>
    <xf numFmtId="0" fontId="24" fillId="33" borderId="0" xfId="0" applyFont="1" applyFill="1" applyBorder="1" applyAlignment="1">
      <alignment horizontal="center" vertical="center" wrapText="1"/>
    </xf>
    <xf numFmtId="0" fontId="32" fillId="33" borderId="0" xfId="0" applyFont="1" applyFill="1" applyAlignment="1">
      <alignment vertical="top"/>
    </xf>
    <xf numFmtId="0" fontId="0" fillId="33" borderId="0" xfId="0" applyFont="1" applyFill="1" applyAlignment="1">
      <alignment vertical="top"/>
    </xf>
    <xf numFmtId="0" fontId="0" fillId="33" borderId="0" xfId="0" applyFont="1" applyFill="1" applyAlignmen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27" fillId="33" borderId="0" xfId="0" applyFont="1" applyFill="1" applyAlignment="1">
      <alignment vertical="center"/>
    </xf>
    <xf numFmtId="0" fontId="18" fillId="33" borderId="0" xfId="0" applyFont="1" applyFill="1" applyAlignment="1">
      <alignment vertical="top"/>
    </xf>
    <xf numFmtId="0" fontId="19" fillId="33" borderId="0" xfId="0" applyFont="1" applyFill="1" applyAlignment="1">
      <alignment vertical="top"/>
    </xf>
    <xf numFmtId="0" fontId="0" fillId="34" borderId="0" xfId="0" applyFont="1" applyFill="1" applyAlignment="1">
      <alignment vertical="center"/>
    </xf>
    <xf numFmtId="0" fontId="25" fillId="34" borderId="10" xfId="0" applyFont="1" applyFill="1" applyBorder="1" applyAlignment="1">
      <alignment horizontal="left" vertical="center" wrapText="1"/>
    </xf>
    <xf numFmtId="0" fontId="30" fillId="34" borderId="10" xfId="0" applyFont="1" applyFill="1" applyBorder="1" applyAlignment="1">
      <alignment horizontal="center" vertical="center"/>
    </xf>
    <xf numFmtId="0" fontId="30" fillId="34" borderId="10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vertical="center"/>
    </xf>
    <xf numFmtId="0" fontId="30" fillId="34" borderId="10" xfId="0" applyFont="1" applyFill="1" applyBorder="1" applyAlignment="1">
      <alignment horizontal="center" vertical="center" wrapText="1"/>
    </xf>
    <xf numFmtId="1" fontId="25" fillId="34" borderId="10" xfId="0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vertical="top"/>
    </xf>
    <xf numFmtId="0" fontId="21" fillId="33" borderId="0" xfId="42" applyFont="1" applyFill="1" applyBorder="1" applyAlignment="1">
      <alignment horizontal="center"/>
    </xf>
    <xf numFmtId="166" fontId="25" fillId="34" borderId="10" xfId="0" applyNumberFormat="1" applyFont="1" applyFill="1" applyBorder="1" applyAlignment="1">
      <alignment horizontal="center" vertical="center"/>
    </xf>
    <xf numFmtId="0" fontId="24" fillId="0" borderId="0" xfId="42" applyFont="1"/>
    <xf numFmtId="49" fontId="21" fillId="33" borderId="0" xfId="42" applyNumberFormat="1" applyFont="1" applyFill="1" applyBorder="1" applyAlignment="1"/>
    <xf numFmtId="0" fontId="23" fillId="33" borderId="11" xfId="42" applyFont="1" applyFill="1" applyBorder="1" applyAlignment="1">
      <alignment horizontal="center" vertical="top" wrapText="1"/>
    </xf>
    <xf numFmtId="0" fontId="24" fillId="33" borderId="11" xfId="42" applyFont="1" applyFill="1" applyBorder="1" applyAlignment="1">
      <alignment horizontal="center"/>
    </xf>
    <xf numFmtId="0" fontId="32" fillId="36" borderId="0" xfId="0" applyFont="1" applyFill="1" applyAlignment="1">
      <alignment vertical="top"/>
    </xf>
    <xf numFmtId="0" fontId="0" fillId="37" borderId="0" xfId="0" applyFont="1" applyFill="1" applyAlignment="1">
      <alignment vertical="center"/>
    </xf>
    <xf numFmtId="0" fontId="32" fillId="37" borderId="0" xfId="0" applyFont="1" applyFill="1" applyAlignment="1">
      <alignment vertical="top"/>
    </xf>
    <xf numFmtId="0" fontId="0" fillId="38" borderId="0" xfId="0" applyFont="1" applyFill="1" applyAlignment="1">
      <alignment vertical="center"/>
    </xf>
    <xf numFmtId="0" fontId="19" fillId="34" borderId="0" xfId="0" applyFont="1" applyFill="1" applyAlignment="1">
      <alignment vertical="top"/>
    </xf>
    <xf numFmtId="0" fontId="25" fillId="34" borderId="0" xfId="0" applyFont="1" applyFill="1" applyAlignment="1">
      <alignment vertical="top"/>
    </xf>
    <xf numFmtId="0" fontId="25" fillId="33" borderId="0" xfId="0" applyFont="1" applyFill="1" applyAlignment="1">
      <alignment vertical="top"/>
    </xf>
    <xf numFmtId="0" fontId="36" fillId="34" borderId="0" xfId="0" applyFont="1" applyFill="1" applyAlignment="1">
      <alignment horizontal="left" vertical="top"/>
    </xf>
    <xf numFmtId="165" fontId="25" fillId="34" borderId="10" xfId="0" applyNumberFormat="1" applyFont="1" applyFill="1" applyBorder="1" applyAlignment="1">
      <alignment horizontal="center" vertical="center"/>
    </xf>
    <xf numFmtId="0" fontId="27" fillId="39" borderId="0" xfId="0" applyFont="1" applyFill="1" applyAlignment="1">
      <alignment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39" borderId="10" xfId="0" applyFont="1" applyFill="1" applyBorder="1" applyAlignment="1">
      <alignment horizontal="left" vertical="center" wrapText="1"/>
    </xf>
    <xf numFmtId="0" fontId="19" fillId="39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40" fillId="35" borderId="10" xfId="0" applyFont="1" applyFill="1" applyBorder="1" applyAlignment="1">
      <alignment horizontal="center" vertical="center" wrapText="1"/>
    </xf>
    <xf numFmtId="0" fontId="36" fillId="34" borderId="10" xfId="0" applyFont="1" applyFill="1" applyBorder="1" applyAlignment="1">
      <alignment horizontal="left" vertical="top"/>
    </xf>
    <xf numFmtId="0" fontId="25" fillId="34" borderId="10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165" fontId="25" fillId="0" borderId="13" xfId="0" applyNumberFormat="1" applyFont="1" applyFill="1" applyBorder="1" applyAlignment="1">
      <alignment horizontal="center" vertical="center"/>
    </xf>
    <xf numFmtId="165" fontId="25" fillId="0" borderId="11" xfId="0" applyNumberFormat="1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wrapText="1"/>
    </xf>
    <xf numFmtId="0" fontId="19" fillId="0" borderId="10" xfId="0" applyFont="1" applyFill="1" applyBorder="1" applyAlignment="1">
      <alignment horizontal="center" wrapText="1"/>
    </xf>
    <xf numFmtId="165" fontId="30" fillId="0" borderId="13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center" vertical="center"/>
    </xf>
    <xf numFmtId="165" fontId="25" fillId="0" borderId="12" xfId="0" applyNumberFormat="1" applyFont="1" applyFill="1" applyBorder="1" applyAlignment="1">
      <alignment horizontal="center" vertical="center"/>
    </xf>
    <xf numFmtId="165" fontId="25" fillId="0" borderId="10" xfId="0" applyNumberFormat="1" applyFont="1" applyFill="1" applyBorder="1" applyAlignment="1">
      <alignment horizontal="center" vertical="center"/>
    </xf>
    <xf numFmtId="165" fontId="25" fillId="0" borderId="10" xfId="0" applyNumberFormat="1" applyFont="1" applyFill="1" applyBorder="1" applyAlignment="1">
      <alignment vertical="center"/>
    </xf>
    <xf numFmtId="0" fontId="36" fillId="0" borderId="10" xfId="0" applyFont="1" applyFill="1" applyBorder="1" applyAlignment="1">
      <alignment horizontal="left" vertical="top"/>
    </xf>
    <xf numFmtId="0" fontId="19" fillId="0" borderId="17" xfId="42" applyFont="1" applyFill="1" applyBorder="1" applyAlignment="1">
      <alignment vertical="center" wrapText="1"/>
    </xf>
    <xf numFmtId="0" fontId="30" fillId="0" borderId="18" xfId="0" applyFont="1" applyFill="1" applyBorder="1" applyAlignment="1">
      <alignment horizontal="center" vertical="center"/>
    </xf>
    <xf numFmtId="165" fontId="25" fillId="0" borderId="18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left" vertical="top"/>
    </xf>
    <xf numFmtId="0" fontId="25" fillId="0" borderId="18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wrapText="1"/>
    </xf>
    <xf numFmtId="0" fontId="35" fillId="0" borderId="10" xfId="0" applyFont="1" applyFill="1" applyBorder="1" applyAlignment="1">
      <alignment vertical="center"/>
    </xf>
    <xf numFmtId="0" fontId="35" fillId="0" borderId="10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vertical="center"/>
    </xf>
    <xf numFmtId="0" fontId="41" fillId="0" borderId="14" xfId="0" applyFont="1" applyFill="1" applyBorder="1" applyAlignment="1">
      <alignment vertical="center"/>
    </xf>
    <xf numFmtId="0" fontId="41" fillId="0" borderId="14" xfId="0" applyFont="1" applyFill="1" applyBorder="1" applyAlignment="1">
      <alignment vertical="center" wrapText="1"/>
    </xf>
    <xf numFmtId="0" fontId="41" fillId="0" borderId="15" xfId="0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/>
    </xf>
    <xf numFmtId="0" fontId="33" fillId="0" borderId="14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23" fillId="34" borderId="11" xfId="42" applyFont="1" applyFill="1" applyBorder="1" applyAlignment="1">
      <alignment vertical="center" wrapText="1"/>
    </xf>
    <xf numFmtId="0" fontId="32" fillId="34" borderId="13" xfId="0" applyFont="1" applyFill="1" applyBorder="1" applyAlignment="1">
      <alignment vertical="center" wrapText="1"/>
    </xf>
    <xf numFmtId="165" fontId="25" fillId="34" borderId="10" xfId="0" applyNumberFormat="1" applyFont="1" applyFill="1" applyBorder="1" applyAlignment="1">
      <alignment horizontal="center"/>
    </xf>
    <xf numFmtId="0" fontId="39" fillId="34" borderId="10" xfId="0" applyFont="1" applyFill="1" applyBorder="1" applyAlignment="1">
      <alignment horizontal="left" vertical="top"/>
    </xf>
    <xf numFmtId="0" fontId="35" fillId="34" borderId="10" xfId="0" applyFont="1" applyFill="1" applyBorder="1" applyAlignment="1">
      <alignment vertical="center" wrapText="1"/>
    </xf>
    <xf numFmtId="0" fontId="19" fillId="33" borderId="10" xfId="0" applyNumberFormat="1" applyFont="1" applyFill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left" vertical="center" wrapText="1"/>
    </xf>
    <xf numFmtId="0" fontId="19" fillId="33" borderId="10" xfId="42" applyFont="1" applyFill="1" applyBorder="1" applyAlignment="1">
      <alignment horizontal="center" vertical="center" wrapText="1"/>
    </xf>
    <xf numFmtId="49" fontId="21" fillId="33" borderId="14" xfId="0" applyNumberFormat="1" applyFont="1" applyFill="1" applyBorder="1" applyAlignment="1">
      <alignment wrapText="1"/>
    </xf>
    <xf numFmtId="49" fontId="21" fillId="33" borderId="13" xfId="0" applyNumberFormat="1" applyFont="1" applyFill="1" applyBorder="1" applyAlignment="1"/>
    <xf numFmtId="49" fontId="21" fillId="33" borderId="14" xfId="0" applyNumberFormat="1" applyFont="1" applyFill="1" applyBorder="1" applyAlignment="1"/>
    <xf numFmtId="0" fontId="37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wrapText="1"/>
    </xf>
    <xf numFmtId="49" fontId="21" fillId="0" borderId="15" xfId="0" applyNumberFormat="1" applyFont="1" applyFill="1" applyBorder="1" applyAlignment="1"/>
    <xf numFmtId="0" fontId="0" fillId="0" borderId="10" xfId="0" applyFont="1" applyFill="1" applyBorder="1" applyAlignment="1">
      <alignment vertical="top"/>
    </xf>
    <xf numFmtId="0" fontId="0" fillId="0" borderId="1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 vertical="center" wrapText="1"/>
    </xf>
    <xf numFmtId="168" fontId="25" fillId="0" borderId="11" xfId="0" applyNumberFormat="1" applyFont="1" applyFill="1" applyBorder="1" applyAlignment="1">
      <alignment horizontal="center" vertical="center"/>
    </xf>
    <xf numFmtId="168" fontId="25" fillId="0" borderId="16" xfId="0" applyNumberFormat="1" applyFont="1" applyFill="1" applyBorder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top"/>
    </xf>
    <xf numFmtId="1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top"/>
    </xf>
    <xf numFmtId="0" fontId="25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/>
    </xf>
    <xf numFmtId="0" fontId="34" fillId="0" borderId="10" xfId="0" applyFont="1" applyFill="1" applyBorder="1" applyAlignment="1">
      <alignment vertical="center"/>
    </xf>
    <xf numFmtId="0" fontId="2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/>
    </xf>
    <xf numFmtId="0" fontId="43" fillId="0" borderId="10" xfId="0" applyFont="1" applyFill="1" applyBorder="1" applyAlignment="1">
      <alignment horizontal="left" vertical="center"/>
    </xf>
    <xf numFmtId="165" fontId="29" fillId="0" borderId="10" xfId="0" applyNumberFormat="1" applyFont="1" applyFill="1" applyBorder="1" applyAlignment="1">
      <alignment vertical="center"/>
    </xf>
    <xf numFmtId="168" fontId="25" fillId="0" borderId="10" xfId="0" applyNumberFormat="1" applyFont="1" applyFill="1" applyBorder="1" applyAlignment="1">
      <alignment horizontal="center" vertical="center"/>
    </xf>
    <xf numFmtId="2" fontId="30" fillId="0" borderId="10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166" fontId="25" fillId="0" borderId="10" xfId="0" applyNumberFormat="1" applyFont="1" applyFill="1" applyBorder="1" applyAlignment="1">
      <alignment horizontal="center" vertical="center"/>
    </xf>
    <xf numFmtId="3" fontId="19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" fontId="25" fillId="0" borderId="10" xfId="0" applyNumberFormat="1" applyFont="1" applyFill="1" applyBorder="1" applyAlignment="1">
      <alignment horizontal="center" vertical="center"/>
    </xf>
    <xf numFmtId="1" fontId="25" fillId="0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4" fillId="0" borderId="10" xfId="0" applyFont="1" applyFill="1" applyBorder="1" applyAlignment="1">
      <alignment horizontal="left" vertical="center"/>
    </xf>
    <xf numFmtId="165" fontId="30" fillId="0" borderId="10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169" fontId="25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top"/>
    </xf>
    <xf numFmtId="165" fontId="19" fillId="0" borderId="10" xfId="0" applyNumberFormat="1" applyFont="1" applyFill="1" applyBorder="1" applyAlignment="1">
      <alignment horizontal="center" wrapText="1"/>
    </xf>
    <xf numFmtId="0" fontId="30" fillId="0" borderId="15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center" vertical="center" wrapText="1"/>
    </xf>
    <xf numFmtId="16" fontId="19" fillId="0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/>
    <xf numFmtId="0" fontId="19" fillId="0" borderId="10" xfId="42" applyFont="1" applyFill="1" applyBorder="1" applyAlignment="1">
      <alignment horizontal="center" vertical="center" wrapText="1"/>
    </xf>
    <xf numFmtId="166" fontId="19" fillId="0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top"/>
    </xf>
    <xf numFmtId="0" fontId="37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/>
    </xf>
    <xf numFmtId="0" fontId="25" fillId="33" borderId="0" xfId="0" applyFont="1" applyFill="1" applyAlignment="1">
      <alignment horizontal="right" vertical="center"/>
    </xf>
    <xf numFmtId="0" fontId="20" fillId="33" borderId="0" xfId="0" applyFont="1" applyFill="1" applyBorder="1" applyAlignment="1">
      <alignment horizontal="right" vertical="center"/>
    </xf>
    <xf numFmtId="0" fontId="40" fillId="35" borderId="10" xfId="42" applyFont="1" applyFill="1" applyBorder="1" applyAlignment="1">
      <alignment horizontal="center" vertical="center" wrapText="1"/>
    </xf>
    <xf numFmtId="0" fontId="35" fillId="34" borderId="10" xfId="0" applyFont="1" applyFill="1" applyBorder="1" applyAlignment="1">
      <alignment horizontal="left" vertical="center" wrapText="1"/>
    </xf>
    <xf numFmtId="0" fontId="20" fillId="33" borderId="0" xfId="42" applyFont="1" applyFill="1" applyAlignment="1">
      <alignment horizontal="center"/>
    </xf>
    <xf numFmtId="0" fontId="21" fillId="33" borderId="0" xfId="42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 vertical="center"/>
    </xf>
    <xf numFmtId="0" fontId="40" fillId="35" borderId="10" xfId="42" applyFont="1" applyFill="1" applyBorder="1" applyAlignment="1">
      <alignment horizontal="center" vertical="top" wrapText="1"/>
    </xf>
    <xf numFmtId="0" fontId="40" fillId="35" borderId="10" xfId="0" applyFont="1" applyFill="1" applyBorder="1" applyAlignment="1">
      <alignment horizontal="center" vertical="center" wrapText="1"/>
    </xf>
    <xf numFmtId="0" fontId="31" fillId="40" borderId="10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34" borderId="10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/>
    </xf>
    <xf numFmtId="0" fontId="45" fillId="0" borderId="13" xfId="0" applyFont="1" applyFill="1" applyBorder="1" applyAlignment="1">
      <alignment horizontal="left" vertical="center"/>
    </xf>
    <xf numFmtId="0" fontId="45" fillId="0" borderId="14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 wrapText="1"/>
    </xf>
    <xf numFmtId="0" fontId="46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right" vertical="center"/>
    </xf>
  </cellXfs>
  <cellStyles count="48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3" xr:uid="{00000000-0005-0000-0000-00001B00000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3" xfId="46" xr:uid="{00000000-0005-0000-0000-000025000000}"/>
    <cellStyle name="Обычный 2" xfId="42" xr:uid="{00000000-0005-0000-0000-000026000000}"/>
    <cellStyle name="Обычный 3" xfId="44" xr:uid="{00000000-0005-0000-0000-000027000000}"/>
    <cellStyle name="Обычный 4" xfId="45" xr:uid="{00000000-0005-0000-0000-000028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7" xr:uid="{00000000-0005-0000-0000-00002E000000}"/>
    <cellStyle name="Хороший" xfId="6" builtinId="26" customBuiltin="1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706169" y="10051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706169" y="10051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243</xdr:row>
      <xdr:rowOff>0</xdr:rowOff>
    </xdr:from>
    <xdr:ext cx="76200" cy="2000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146435" y="110590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243</xdr:row>
      <xdr:rowOff>0</xdr:rowOff>
    </xdr:from>
    <xdr:ext cx="76200" cy="20002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146435" y="110590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706169" y="10051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706169" y="10051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706169" y="10051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706169" y="10051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06019" y="775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06019" y="775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06019" y="775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06019" y="775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06019" y="775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06019" y="775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696394" y="895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696394" y="895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696394" y="895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696394" y="895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696394" y="895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390969</xdr:colOff>
      <xdr:row>243</xdr:row>
      <xdr:rowOff>0</xdr:rowOff>
    </xdr:from>
    <xdr:ext cx="76200" cy="20002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477319" y="553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390969</xdr:colOff>
      <xdr:row>243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477319" y="553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390969</xdr:colOff>
      <xdr:row>243</xdr:row>
      <xdr:rowOff>0</xdr:rowOff>
    </xdr:from>
    <xdr:ext cx="76200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477319" y="553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7706169" y="10908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7706169" y="10908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7706169" y="10908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7706169" y="10908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7706169" y="10908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243</xdr:row>
      <xdr:rowOff>0</xdr:rowOff>
    </xdr:from>
    <xdr:ext cx="76200" cy="20002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715444" y="72793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696394" y="5524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696394" y="5524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5696394" y="5524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5696394" y="5524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5696394" y="5524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390969</xdr:colOff>
      <xdr:row>243</xdr:row>
      <xdr:rowOff>0</xdr:rowOff>
    </xdr:from>
    <xdr:ext cx="76200" cy="20002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5477319" y="553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390969</xdr:colOff>
      <xdr:row>243</xdr:row>
      <xdr:rowOff>0</xdr:rowOff>
    </xdr:from>
    <xdr:ext cx="76200" cy="20002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5477319" y="512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390969</xdr:colOff>
      <xdr:row>243</xdr:row>
      <xdr:rowOff>0</xdr:rowOff>
    </xdr:from>
    <xdr:ext cx="76200" cy="20002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5477319" y="532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243</xdr:row>
      <xdr:rowOff>0</xdr:rowOff>
    </xdr:from>
    <xdr:ext cx="76200" cy="2000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146435" y="123544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243</xdr:row>
      <xdr:rowOff>0</xdr:rowOff>
    </xdr:from>
    <xdr:ext cx="76200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7146435" y="123544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390969</xdr:colOff>
      <xdr:row>243</xdr:row>
      <xdr:rowOff>0</xdr:rowOff>
    </xdr:from>
    <xdr:ext cx="76200" cy="2000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5477319" y="553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7706169" y="108607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7706169" y="108607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7706169" y="108607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7706169" y="108607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7706169" y="108607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431451</xdr:colOff>
      <xdr:row>10</xdr:row>
      <xdr:rowOff>0</xdr:rowOff>
    </xdr:from>
    <xdr:ext cx="76200" cy="20002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527326" y="1918096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431451</xdr:colOff>
      <xdr:row>10</xdr:row>
      <xdr:rowOff>0</xdr:rowOff>
    </xdr:from>
    <xdr:ext cx="76200" cy="20002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527326" y="1918096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461931</xdr:colOff>
      <xdr:row>10</xdr:row>
      <xdr:rowOff>0</xdr:rowOff>
    </xdr:from>
    <xdr:ext cx="45719" cy="461964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093587" y="5024437"/>
          <a:ext cx="45719" cy="461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461931</xdr:colOff>
      <xdr:row>10</xdr:row>
      <xdr:rowOff>190499</xdr:rowOff>
    </xdr:from>
    <xdr:ext cx="45719" cy="461964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093587" y="4571999"/>
          <a:ext cx="45719" cy="461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30263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038390" y="18916650"/>
          <a:ext cx="73800" cy="67962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28</xdr:row>
      <xdr:rowOff>0</xdr:rowOff>
    </xdr:from>
    <xdr:to>
      <xdr:col>1</xdr:col>
      <xdr:colOff>521640</xdr:colOff>
      <xdr:row>30</xdr:row>
      <xdr:rowOff>39983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038390" y="18916650"/>
          <a:ext cx="73800" cy="689341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146129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1038390" y="19411950"/>
          <a:ext cx="73800" cy="67952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29</xdr:row>
      <xdr:rowOff>0</xdr:rowOff>
    </xdr:from>
    <xdr:to>
      <xdr:col>1</xdr:col>
      <xdr:colOff>521640</xdr:colOff>
      <xdr:row>31</xdr:row>
      <xdr:rowOff>155849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038390" y="19411950"/>
          <a:ext cx="73800" cy="689249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146129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038390" y="19688175"/>
          <a:ext cx="73800" cy="67953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30</xdr:row>
      <xdr:rowOff>0</xdr:rowOff>
    </xdr:from>
    <xdr:to>
      <xdr:col>1</xdr:col>
      <xdr:colOff>521640</xdr:colOff>
      <xdr:row>32</xdr:row>
      <xdr:rowOff>155849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1038390" y="19688175"/>
          <a:ext cx="73800" cy="68925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279571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1038390" y="34089975"/>
          <a:ext cx="73800" cy="6796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46</xdr:row>
      <xdr:rowOff>0</xdr:rowOff>
    </xdr:from>
    <xdr:to>
      <xdr:col>1</xdr:col>
      <xdr:colOff>521640</xdr:colOff>
      <xdr:row>47</xdr:row>
      <xdr:rowOff>289291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1038390" y="34089975"/>
          <a:ext cx="73800" cy="6893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279495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1038390" y="34585275"/>
          <a:ext cx="73800" cy="67954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47</xdr:row>
      <xdr:rowOff>0</xdr:rowOff>
    </xdr:from>
    <xdr:to>
      <xdr:col>1</xdr:col>
      <xdr:colOff>521640</xdr:colOff>
      <xdr:row>48</xdr:row>
      <xdr:rowOff>289215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038390" y="34585275"/>
          <a:ext cx="73800" cy="689265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2</xdr:col>
      <xdr:colOff>431451</xdr:colOff>
      <xdr:row>203</xdr:row>
      <xdr:rowOff>202406</xdr:rowOff>
    </xdr:from>
    <xdr:ext cx="76200" cy="200025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5517801" y="3350180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431451</xdr:colOff>
      <xdr:row>202</xdr:row>
      <xdr:rowOff>202406</xdr:rowOff>
    </xdr:from>
    <xdr:ext cx="76200" cy="200025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5517801" y="3293983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431451</xdr:colOff>
      <xdr:row>203</xdr:row>
      <xdr:rowOff>0</xdr:rowOff>
    </xdr:from>
    <xdr:ext cx="76200" cy="20002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5517801" y="3329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239</xdr:row>
      <xdr:rowOff>0</xdr:rowOff>
    </xdr:from>
    <xdr:ext cx="76200" cy="200025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068999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239</xdr:row>
      <xdr:rowOff>0</xdr:rowOff>
    </xdr:from>
    <xdr:ext cx="76200" cy="200025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068999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239</xdr:row>
      <xdr:rowOff>0</xdr:rowOff>
    </xdr:from>
    <xdr:ext cx="76200" cy="200025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069036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239</xdr:row>
      <xdr:rowOff>0</xdr:rowOff>
    </xdr:from>
    <xdr:ext cx="76200" cy="200025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068999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239</xdr:row>
      <xdr:rowOff>0</xdr:rowOff>
    </xdr:from>
    <xdr:ext cx="76200" cy="200025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068999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239</xdr:row>
      <xdr:rowOff>0</xdr:rowOff>
    </xdr:from>
    <xdr:ext cx="76200" cy="200025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243</xdr:row>
      <xdr:rowOff>0</xdr:rowOff>
    </xdr:from>
    <xdr:ext cx="76200" cy="200025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068999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243</xdr:row>
      <xdr:rowOff>0</xdr:rowOff>
    </xdr:from>
    <xdr:ext cx="76200" cy="200025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068999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243</xdr:row>
      <xdr:rowOff>0</xdr:rowOff>
    </xdr:from>
    <xdr:ext cx="76200" cy="200025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069036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243</xdr:row>
      <xdr:rowOff>0</xdr:rowOff>
    </xdr:from>
    <xdr:ext cx="76200" cy="20002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068999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243</xdr:row>
      <xdr:rowOff>0</xdr:rowOff>
    </xdr:from>
    <xdr:ext cx="76200" cy="200025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068999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243</xdr:row>
      <xdr:rowOff>0</xdr:rowOff>
    </xdr:from>
    <xdr:ext cx="76200" cy="200025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066758" y="907052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6"/>
  <sheetViews>
    <sheetView tabSelected="1" view="pageBreakPreview" zoomScaleNormal="100" zoomScaleSheetLayoutView="100" workbookViewId="0">
      <selection activeCell="B2" sqref="B2"/>
    </sheetView>
  </sheetViews>
  <sheetFormatPr defaultColWidth="9.1796875" defaultRowHeight="14" x14ac:dyDescent="0.3"/>
  <cols>
    <col min="1" max="1" width="8.81640625" style="9" customWidth="1"/>
    <col min="2" max="2" width="103" style="9" customWidth="1"/>
    <col min="3" max="3" width="9.1796875" style="9" customWidth="1"/>
    <col min="4" max="4" width="13.7265625" style="9" customWidth="1"/>
    <col min="5" max="5" width="18.1796875" style="9" customWidth="1"/>
    <col min="6" max="6" width="19" style="9" customWidth="1"/>
    <col min="7" max="7" width="12.54296875" style="1" customWidth="1"/>
    <col min="8" max="8" width="23.1796875" style="1" customWidth="1"/>
    <col min="9" max="16384" width="9.1796875" style="1"/>
  </cols>
  <sheetData>
    <row r="1" spans="1:8" ht="16.5" x14ac:dyDescent="0.35">
      <c r="A1" s="3"/>
      <c r="B1" s="3"/>
      <c r="C1" s="4"/>
      <c r="D1" s="184" t="s">
        <v>222</v>
      </c>
      <c r="E1" s="185"/>
      <c r="F1" s="185"/>
      <c r="G1" s="185"/>
      <c r="H1" s="185"/>
    </row>
    <row r="2" spans="1:8" ht="15.5" x14ac:dyDescent="0.35">
      <c r="A2" s="3"/>
      <c r="B2" s="3"/>
      <c r="C2" s="5"/>
      <c r="D2" s="158"/>
      <c r="E2" s="158"/>
      <c r="F2" s="158"/>
      <c r="G2" s="158"/>
      <c r="H2" s="158"/>
    </row>
    <row r="3" spans="1:8" ht="15.5" x14ac:dyDescent="0.35">
      <c r="A3" s="6"/>
      <c r="B3" s="6"/>
      <c r="C3" s="7"/>
      <c r="D3" s="159"/>
      <c r="E3" s="159"/>
      <c r="F3" s="159"/>
      <c r="G3" s="159"/>
      <c r="H3" s="159"/>
    </row>
    <row r="4" spans="1:8" ht="33" customHeight="1" x14ac:dyDescent="0.3">
      <c r="A4" s="162" t="s">
        <v>52</v>
      </c>
      <c r="B4" s="162"/>
      <c r="C4" s="162"/>
      <c r="D4" s="162"/>
      <c r="E4" s="162"/>
      <c r="F4" s="162"/>
      <c r="G4" s="162"/>
      <c r="H4" s="162"/>
    </row>
    <row r="5" spans="1:8" ht="15" x14ac:dyDescent="0.3">
      <c r="A5" s="162" t="s">
        <v>38</v>
      </c>
      <c r="B5" s="162"/>
      <c r="C5" s="162"/>
      <c r="D5" s="162"/>
      <c r="E5" s="162"/>
      <c r="F5" s="162"/>
      <c r="G5" s="162"/>
      <c r="H5" s="162"/>
    </row>
    <row r="6" spans="1:8" ht="15.5" x14ac:dyDescent="0.35">
      <c r="A6" s="163" t="s">
        <v>54</v>
      </c>
      <c r="B6" s="163"/>
      <c r="C6" s="163"/>
      <c r="D6" s="163"/>
      <c r="E6" s="163"/>
      <c r="F6" s="163"/>
      <c r="G6" s="163"/>
      <c r="H6" s="163"/>
    </row>
    <row r="7" spans="1:8" ht="15.5" x14ac:dyDescent="0.35">
      <c r="A7" s="29"/>
      <c r="B7" s="8"/>
      <c r="C7" s="8"/>
      <c r="D7" s="32"/>
      <c r="E7" s="32"/>
      <c r="F7" s="32"/>
      <c r="G7" s="32"/>
      <c r="H7" s="32"/>
    </row>
    <row r="8" spans="1:8" s="31" customFormat="1" ht="39.75" customHeight="1" x14ac:dyDescent="0.3">
      <c r="A8" s="160" t="s">
        <v>0</v>
      </c>
      <c r="B8" s="160" t="s">
        <v>1</v>
      </c>
      <c r="C8" s="160" t="s">
        <v>2</v>
      </c>
      <c r="D8" s="160" t="s">
        <v>53</v>
      </c>
      <c r="E8" s="165" t="s">
        <v>9</v>
      </c>
      <c r="F8" s="165"/>
      <c r="G8" s="166" t="s">
        <v>7</v>
      </c>
      <c r="H8" s="166" t="s">
        <v>8</v>
      </c>
    </row>
    <row r="9" spans="1:8" s="31" customFormat="1" ht="38.25" customHeight="1" x14ac:dyDescent="0.3">
      <c r="A9" s="160"/>
      <c r="B9" s="160"/>
      <c r="C9" s="160"/>
      <c r="D9" s="160"/>
      <c r="E9" s="50" t="s">
        <v>10</v>
      </c>
      <c r="F9" s="50" t="s">
        <v>11</v>
      </c>
      <c r="G9" s="166"/>
      <c r="H9" s="166"/>
    </row>
    <row r="10" spans="1:8" s="2" customFormat="1" x14ac:dyDescent="0.3">
      <c r="A10" s="33" t="s">
        <v>3</v>
      </c>
      <c r="B10" s="33" t="s">
        <v>4</v>
      </c>
      <c r="C10" s="33" t="s">
        <v>5</v>
      </c>
      <c r="D10" s="33">
        <v>4</v>
      </c>
      <c r="E10" s="34">
        <v>5</v>
      </c>
      <c r="F10" s="34">
        <v>6</v>
      </c>
      <c r="G10" s="34">
        <v>7</v>
      </c>
      <c r="H10" s="34">
        <v>8</v>
      </c>
    </row>
    <row r="11" spans="1:8" s="11" customFormat="1" ht="24" customHeight="1" x14ac:dyDescent="0.35">
      <c r="A11" s="167" t="s">
        <v>93</v>
      </c>
      <c r="B11" s="167"/>
      <c r="C11" s="167"/>
      <c r="D11" s="167"/>
      <c r="E11" s="167"/>
      <c r="F11" s="167"/>
      <c r="G11" s="167"/>
      <c r="H11" s="167"/>
    </row>
    <row r="12" spans="1:8" s="37" customFormat="1" ht="24" customHeight="1" x14ac:dyDescent="0.35">
      <c r="A12" s="164" t="s">
        <v>95</v>
      </c>
      <c r="B12" s="164"/>
      <c r="C12" s="164"/>
      <c r="D12" s="164"/>
      <c r="E12" s="164"/>
      <c r="F12" s="164"/>
      <c r="G12" s="164"/>
      <c r="H12" s="164"/>
    </row>
    <row r="13" spans="1:8" s="42" customFormat="1" ht="21" customHeight="1" x14ac:dyDescent="0.35">
      <c r="A13" s="77" t="s">
        <v>28</v>
      </c>
      <c r="B13" s="78"/>
      <c r="C13" s="78"/>
      <c r="D13" s="78"/>
      <c r="E13" s="78"/>
      <c r="F13" s="78"/>
      <c r="G13" s="78"/>
      <c r="H13" s="78"/>
    </row>
    <row r="14" spans="1:8" s="42" customFormat="1" ht="30" customHeight="1" x14ac:dyDescent="0.35">
      <c r="A14" s="53">
        <v>1</v>
      </c>
      <c r="B14" s="54" t="s">
        <v>132</v>
      </c>
      <c r="C14" s="48" t="s">
        <v>20</v>
      </c>
      <c r="D14" s="55">
        <v>2.5019999999999998</v>
      </c>
      <c r="E14" s="57" t="s">
        <v>6</v>
      </c>
      <c r="G14" s="56"/>
      <c r="H14" s="110"/>
    </row>
    <row r="15" spans="1:8" s="42" customFormat="1" ht="21" customHeight="1" x14ac:dyDescent="0.35">
      <c r="A15" s="79" t="s">
        <v>30</v>
      </c>
      <c r="B15" s="79"/>
      <c r="C15" s="79"/>
      <c r="D15" s="79"/>
      <c r="E15" s="79"/>
      <c r="F15" s="79"/>
      <c r="G15" s="79"/>
      <c r="H15" s="79"/>
    </row>
    <row r="16" spans="1:8" s="42" customFormat="1" ht="21" customHeight="1" x14ac:dyDescent="0.35">
      <c r="A16" s="53">
        <v>2</v>
      </c>
      <c r="B16" s="58" t="s">
        <v>44</v>
      </c>
      <c r="C16" s="59" t="s">
        <v>13</v>
      </c>
      <c r="D16" s="60">
        <v>6.7349999999999994</v>
      </c>
      <c r="E16" s="56"/>
      <c r="F16" s="57" t="s">
        <v>6</v>
      </c>
      <c r="G16" s="56"/>
      <c r="H16" s="56"/>
    </row>
    <row r="17" spans="1:8" s="42" customFormat="1" ht="21" customHeight="1" x14ac:dyDescent="0.35">
      <c r="A17" s="53">
        <v>3</v>
      </c>
      <c r="B17" s="54" t="s">
        <v>45</v>
      </c>
      <c r="C17" s="48" t="s">
        <v>13</v>
      </c>
      <c r="D17" s="60">
        <v>13.469999999999999</v>
      </c>
      <c r="E17" s="56"/>
      <c r="F17" s="57" t="s">
        <v>6</v>
      </c>
      <c r="G17" s="56"/>
      <c r="H17" s="56"/>
    </row>
    <row r="18" spans="1:8" s="42" customFormat="1" ht="21" customHeight="1" x14ac:dyDescent="0.35">
      <c r="A18" s="53">
        <v>4</v>
      </c>
      <c r="B18" s="54" t="s">
        <v>22</v>
      </c>
      <c r="C18" s="48" t="s">
        <v>13</v>
      </c>
      <c r="D18" s="60">
        <v>636.29999999999995</v>
      </c>
      <c r="E18" s="56"/>
      <c r="F18" s="57" t="s">
        <v>6</v>
      </c>
      <c r="G18" s="56"/>
      <c r="H18" s="56"/>
    </row>
    <row r="19" spans="1:8" s="42" customFormat="1" ht="21" customHeight="1" x14ac:dyDescent="0.35">
      <c r="A19" s="53">
        <v>5</v>
      </c>
      <c r="B19" s="54" t="s">
        <v>23</v>
      </c>
      <c r="C19" s="48" t="s">
        <v>12</v>
      </c>
      <c r="D19" s="60">
        <v>2.8919999999999999</v>
      </c>
      <c r="E19" s="56"/>
      <c r="F19" s="57" t="s">
        <v>6</v>
      </c>
      <c r="G19" s="56"/>
      <c r="H19" s="56"/>
    </row>
    <row r="20" spans="1:8" s="42" customFormat="1" ht="21" customHeight="1" x14ac:dyDescent="0.35">
      <c r="A20" s="77" t="s">
        <v>29</v>
      </c>
      <c r="B20" s="78"/>
      <c r="C20" s="78"/>
      <c r="D20" s="78"/>
      <c r="E20" s="78"/>
      <c r="F20" s="78"/>
      <c r="G20" s="78"/>
      <c r="H20" s="78"/>
    </row>
    <row r="21" spans="1:8" s="42" customFormat="1" ht="27.75" customHeight="1" x14ac:dyDescent="0.35">
      <c r="A21" s="53">
        <v>6</v>
      </c>
      <c r="B21" s="61" t="s">
        <v>47</v>
      </c>
      <c r="C21" s="62" t="s">
        <v>20</v>
      </c>
      <c r="D21" s="63">
        <v>3.8464999999999999E-2</v>
      </c>
      <c r="E21" s="57" t="s">
        <v>6</v>
      </c>
      <c r="F21" s="56"/>
      <c r="G21" s="56"/>
      <c r="H21" s="110"/>
    </row>
    <row r="22" spans="1:8" s="42" customFormat="1" ht="33" customHeight="1" x14ac:dyDescent="0.35">
      <c r="A22" s="53">
        <v>7</v>
      </c>
      <c r="B22" s="64" t="s">
        <v>55</v>
      </c>
      <c r="C22" s="65" t="s">
        <v>20</v>
      </c>
      <c r="D22" s="66">
        <v>0.36735999999999996</v>
      </c>
      <c r="E22" s="57" t="s">
        <v>6</v>
      </c>
      <c r="F22" s="56"/>
      <c r="G22" s="56"/>
      <c r="H22" s="110"/>
    </row>
    <row r="23" spans="1:8" s="42" customFormat="1" ht="21" customHeight="1" x14ac:dyDescent="0.35">
      <c r="A23" s="79" t="s">
        <v>30</v>
      </c>
      <c r="B23" s="79"/>
      <c r="C23" s="79"/>
      <c r="D23" s="79"/>
      <c r="E23" s="79"/>
      <c r="F23" s="79"/>
      <c r="G23" s="79"/>
      <c r="H23" s="79"/>
    </row>
    <row r="24" spans="1:8" s="42" customFormat="1" ht="21" customHeight="1" x14ac:dyDescent="0.35">
      <c r="A24" s="53">
        <v>8</v>
      </c>
      <c r="B24" s="58" t="s">
        <v>31</v>
      </c>
      <c r="C24" s="48" t="s">
        <v>13</v>
      </c>
      <c r="D24" s="67">
        <v>2.1164999999999998</v>
      </c>
      <c r="E24" s="56"/>
      <c r="F24" s="57" t="s">
        <v>6</v>
      </c>
      <c r="G24" s="56"/>
      <c r="H24" s="56"/>
    </row>
    <row r="25" spans="1:8" s="42" customFormat="1" ht="21" customHeight="1" x14ac:dyDescent="0.35">
      <c r="A25" s="53">
        <v>9</v>
      </c>
      <c r="B25" s="54" t="s">
        <v>33</v>
      </c>
      <c r="C25" s="48" t="s">
        <v>13</v>
      </c>
      <c r="D25" s="67">
        <v>3.18886</v>
      </c>
      <c r="E25" s="56"/>
      <c r="F25" s="57" t="s">
        <v>6</v>
      </c>
      <c r="G25" s="56"/>
      <c r="H25" s="56"/>
    </row>
    <row r="26" spans="1:8" s="42" customFormat="1" ht="21" customHeight="1" x14ac:dyDescent="0.35">
      <c r="A26" s="77" t="s">
        <v>46</v>
      </c>
      <c r="B26" s="78"/>
      <c r="C26" s="78"/>
      <c r="D26" s="78"/>
      <c r="E26" s="78"/>
      <c r="F26" s="78"/>
      <c r="G26" s="78"/>
      <c r="H26" s="78"/>
    </row>
    <row r="27" spans="1:8" s="42" customFormat="1" ht="36" customHeight="1" x14ac:dyDescent="0.35">
      <c r="A27" s="53">
        <v>10</v>
      </c>
      <c r="B27" s="64" t="s">
        <v>56</v>
      </c>
      <c r="C27" s="65" t="s">
        <v>14</v>
      </c>
      <c r="D27" s="66">
        <v>1</v>
      </c>
      <c r="E27" s="57" t="s">
        <v>6</v>
      </c>
      <c r="F27" s="57"/>
      <c r="G27" s="57" t="s">
        <v>6</v>
      </c>
      <c r="H27" s="68"/>
    </row>
    <row r="28" spans="1:8" s="42" customFormat="1" ht="21" customHeight="1" x14ac:dyDescent="0.35">
      <c r="A28" s="53">
        <v>11</v>
      </c>
      <c r="B28" s="64" t="s">
        <v>48</v>
      </c>
      <c r="C28" s="65" t="s">
        <v>14</v>
      </c>
      <c r="D28" s="66">
        <v>1</v>
      </c>
      <c r="E28" s="69"/>
      <c r="F28" s="57" t="s">
        <v>6</v>
      </c>
      <c r="G28" s="68"/>
      <c r="H28" s="68"/>
    </row>
    <row r="29" spans="1:8" s="42" customFormat="1" ht="30" customHeight="1" x14ac:dyDescent="0.35">
      <c r="A29" s="53">
        <v>12</v>
      </c>
      <c r="B29" s="70" t="s">
        <v>57</v>
      </c>
      <c r="C29" s="71" t="s">
        <v>20</v>
      </c>
      <c r="D29" s="72">
        <v>9.6000000000000002E-2</v>
      </c>
      <c r="E29" s="73"/>
      <c r="F29" s="74" t="s">
        <v>6</v>
      </c>
      <c r="G29" s="68"/>
      <c r="H29" s="68"/>
    </row>
    <row r="30" spans="1:8" s="42" customFormat="1" ht="21" customHeight="1" x14ac:dyDescent="0.3">
      <c r="A30" s="53">
        <v>13</v>
      </c>
      <c r="B30" s="45" t="s">
        <v>58</v>
      </c>
      <c r="C30" s="59" t="s">
        <v>59</v>
      </c>
      <c r="D30" s="75">
        <v>3</v>
      </c>
      <c r="E30" s="76"/>
      <c r="F30" s="57" t="s">
        <v>6</v>
      </c>
      <c r="G30" s="68"/>
      <c r="H30" s="68"/>
    </row>
    <row r="31" spans="1:8" s="42" customFormat="1" ht="21" customHeight="1" x14ac:dyDescent="0.35">
      <c r="A31" s="53">
        <v>14</v>
      </c>
      <c r="B31" s="45" t="s">
        <v>60</v>
      </c>
      <c r="C31" s="59" t="s">
        <v>59</v>
      </c>
      <c r="D31" s="75">
        <v>1</v>
      </c>
      <c r="E31" s="57"/>
      <c r="F31" s="57" t="s">
        <v>6</v>
      </c>
      <c r="G31" s="68"/>
      <c r="H31" s="68"/>
    </row>
    <row r="32" spans="1:8" s="42" customFormat="1" ht="21" customHeight="1" x14ac:dyDescent="0.35">
      <c r="A32" s="53">
        <v>15</v>
      </c>
      <c r="B32" s="45" t="s">
        <v>61</v>
      </c>
      <c r="C32" s="59" t="s">
        <v>59</v>
      </c>
      <c r="D32" s="75">
        <v>2</v>
      </c>
      <c r="E32" s="57"/>
      <c r="F32" s="57" t="s">
        <v>6</v>
      </c>
      <c r="G32" s="68"/>
      <c r="H32" s="68"/>
    </row>
    <row r="33" spans="1:8" s="42" customFormat="1" ht="21" customHeight="1" x14ac:dyDescent="0.35">
      <c r="A33" s="80" t="s">
        <v>49</v>
      </c>
      <c r="B33" s="81"/>
      <c r="C33" s="81"/>
      <c r="D33" s="81"/>
      <c r="E33" s="81"/>
      <c r="F33" s="81"/>
      <c r="G33" s="81"/>
      <c r="H33" s="82"/>
    </row>
    <row r="34" spans="1:8" s="42" customFormat="1" ht="31.5" customHeight="1" x14ac:dyDescent="0.35">
      <c r="A34" s="53">
        <v>16</v>
      </c>
      <c r="B34" s="64" t="s">
        <v>51</v>
      </c>
      <c r="C34" s="65" t="s">
        <v>20</v>
      </c>
      <c r="D34" s="66">
        <v>1.0768800000000001</v>
      </c>
      <c r="E34" s="57" t="s">
        <v>6</v>
      </c>
      <c r="F34" s="57"/>
      <c r="G34" s="57" t="s">
        <v>6</v>
      </c>
      <c r="H34" s="56"/>
    </row>
    <row r="35" spans="1:8" s="42" customFormat="1" ht="21" customHeight="1" x14ac:dyDescent="0.35">
      <c r="A35" s="83" t="s">
        <v>50</v>
      </c>
      <c r="B35" s="84"/>
      <c r="C35" s="84"/>
      <c r="D35" s="84"/>
      <c r="E35" s="84"/>
      <c r="F35" s="84"/>
      <c r="G35" s="84"/>
      <c r="H35" s="85"/>
    </row>
    <row r="36" spans="1:8" s="42" customFormat="1" ht="21" customHeight="1" x14ac:dyDescent="0.35">
      <c r="A36" s="53">
        <v>17</v>
      </c>
      <c r="B36" s="58" t="s">
        <v>44</v>
      </c>
      <c r="C36" s="59" t="s">
        <v>13</v>
      </c>
      <c r="D36" s="66">
        <v>2.8874999999999997</v>
      </c>
      <c r="E36" s="57"/>
      <c r="F36" s="57" t="s">
        <v>6</v>
      </c>
      <c r="G36" s="56"/>
      <c r="H36" s="56"/>
    </row>
    <row r="37" spans="1:8" s="42" customFormat="1" ht="21" customHeight="1" x14ac:dyDescent="0.35">
      <c r="A37" s="53">
        <v>18</v>
      </c>
      <c r="B37" s="54" t="s">
        <v>45</v>
      </c>
      <c r="C37" s="48" t="s">
        <v>13</v>
      </c>
      <c r="D37" s="66">
        <v>5.7749999999999995</v>
      </c>
      <c r="E37" s="57"/>
      <c r="F37" s="57" t="s">
        <v>6</v>
      </c>
      <c r="G37" s="56"/>
      <c r="H37" s="56"/>
    </row>
    <row r="38" spans="1:8" s="42" customFormat="1" ht="21" customHeight="1" x14ac:dyDescent="0.35">
      <c r="A38" s="77" t="s">
        <v>29</v>
      </c>
      <c r="B38" s="78"/>
      <c r="C38" s="78"/>
      <c r="D38" s="78"/>
      <c r="E38" s="78"/>
      <c r="F38" s="78"/>
      <c r="G38" s="78"/>
      <c r="H38" s="78"/>
    </row>
    <row r="39" spans="1:8" s="42" customFormat="1" ht="30.75" customHeight="1" x14ac:dyDescent="0.35">
      <c r="A39" s="53">
        <v>19</v>
      </c>
      <c r="B39" s="64" t="s">
        <v>51</v>
      </c>
      <c r="C39" s="65" t="s">
        <v>20</v>
      </c>
      <c r="D39" s="66">
        <v>0.78843000000000008</v>
      </c>
      <c r="E39" s="57" t="s">
        <v>6</v>
      </c>
      <c r="F39" s="57"/>
      <c r="G39" s="57" t="s">
        <v>6</v>
      </c>
      <c r="H39" s="56"/>
    </row>
    <row r="40" spans="1:8" s="42" customFormat="1" ht="21" customHeight="1" x14ac:dyDescent="0.35">
      <c r="A40" s="79" t="s">
        <v>30</v>
      </c>
      <c r="B40" s="79"/>
      <c r="C40" s="79"/>
      <c r="D40" s="79"/>
      <c r="E40" s="79"/>
      <c r="F40" s="79"/>
      <c r="G40" s="79"/>
      <c r="H40" s="79"/>
    </row>
    <row r="41" spans="1:8" s="42" customFormat="1" ht="21" customHeight="1" x14ac:dyDescent="0.35">
      <c r="A41" s="53">
        <v>20</v>
      </c>
      <c r="B41" s="58" t="s">
        <v>31</v>
      </c>
      <c r="C41" s="48" t="s">
        <v>13</v>
      </c>
      <c r="D41" s="67">
        <v>2.1145499999999999</v>
      </c>
      <c r="E41" s="57"/>
      <c r="F41" s="57" t="s">
        <v>6</v>
      </c>
      <c r="G41" s="56"/>
      <c r="H41" s="56"/>
    </row>
    <row r="42" spans="1:8" s="42" customFormat="1" ht="21" customHeight="1" x14ac:dyDescent="0.35">
      <c r="A42" s="53">
        <v>21</v>
      </c>
      <c r="B42" s="54" t="s">
        <v>33</v>
      </c>
      <c r="C42" s="48" t="s">
        <v>13</v>
      </c>
      <c r="D42" s="67">
        <v>3.1859220000000001</v>
      </c>
      <c r="E42" s="57"/>
      <c r="F42" s="57" t="s">
        <v>6</v>
      </c>
      <c r="G42" s="56"/>
      <c r="H42" s="56"/>
    </row>
    <row r="43" spans="1:8" s="42" customFormat="1" ht="21" customHeight="1" x14ac:dyDescent="0.35">
      <c r="A43" s="53">
        <v>22</v>
      </c>
      <c r="B43" s="46" t="s">
        <v>114</v>
      </c>
      <c r="C43" s="47" t="s">
        <v>39</v>
      </c>
      <c r="D43" s="98">
        <v>20</v>
      </c>
      <c r="E43" s="88"/>
      <c r="F43" s="52" t="s">
        <v>6</v>
      </c>
      <c r="G43" s="56"/>
      <c r="H43" s="56"/>
    </row>
    <row r="44" spans="1:8" s="42" customFormat="1" ht="21" customHeight="1" x14ac:dyDescent="0.35">
      <c r="A44" s="53">
        <v>23</v>
      </c>
      <c r="B44" s="46" t="s">
        <v>113</v>
      </c>
      <c r="C44" s="48" t="s">
        <v>39</v>
      </c>
      <c r="D44" s="59">
        <v>30</v>
      </c>
      <c r="E44" s="88"/>
      <c r="F44" s="52" t="s">
        <v>6</v>
      </c>
      <c r="G44" s="56"/>
      <c r="H44" s="56"/>
    </row>
    <row r="45" spans="1:8" s="38" customFormat="1" ht="31.5" customHeight="1" x14ac:dyDescent="0.35">
      <c r="A45" s="164" t="s">
        <v>131</v>
      </c>
      <c r="B45" s="164"/>
      <c r="C45" s="164"/>
      <c r="D45" s="164"/>
      <c r="E45" s="164"/>
      <c r="F45" s="164"/>
      <c r="G45" s="164"/>
      <c r="H45" s="164"/>
    </row>
    <row r="46" spans="1:8" s="38" customFormat="1" ht="31.5" customHeight="1" x14ac:dyDescent="0.35">
      <c r="A46" s="161" t="s">
        <v>28</v>
      </c>
      <c r="B46" s="161"/>
      <c r="C46" s="161"/>
      <c r="D46" s="161"/>
      <c r="E46" s="161"/>
      <c r="F46" s="161"/>
      <c r="G46" s="161"/>
      <c r="H46" s="161"/>
    </row>
    <row r="47" spans="1:8" s="38" customFormat="1" ht="31.5" customHeight="1" x14ac:dyDescent="0.35">
      <c r="A47" s="26">
        <f>A44+1</f>
        <v>24</v>
      </c>
      <c r="B47" s="86" t="s">
        <v>91</v>
      </c>
      <c r="C47" s="22" t="s">
        <v>20</v>
      </c>
      <c r="D47" s="43">
        <f>12.1/2</f>
        <v>6.05</v>
      </c>
      <c r="E47" s="57" t="s">
        <v>6</v>
      </c>
      <c r="F47" s="52"/>
      <c r="G47" s="52"/>
      <c r="H47" s="110"/>
    </row>
    <row r="48" spans="1:8" s="38" customFormat="1" ht="31.5" customHeight="1" x14ac:dyDescent="0.35">
      <c r="A48" s="26">
        <f>A47+1</f>
        <v>25</v>
      </c>
      <c r="B48" s="87" t="s">
        <v>62</v>
      </c>
      <c r="C48" s="22" t="s">
        <v>20</v>
      </c>
      <c r="D48" s="43">
        <f>(8*0.056)</f>
        <v>0.44800000000000001</v>
      </c>
      <c r="E48" s="57" t="s">
        <v>6</v>
      </c>
      <c r="F48" s="28"/>
      <c r="G48" s="28"/>
      <c r="H48" s="110"/>
    </row>
    <row r="49" spans="1:8" s="38" customFormat="1" ht="31.5" customHeight="1" x14ac:dyDescent="0.35">
      <c r="A49" s="26">
        <f>A48+1</f>
        <v>26</v>
      </c>
      <c r="B49" s="87" t="s">
        <v>63</v>
      </c>
      <c r="C49" s="22" t="s">
        <v>20</v>
      </c>
      <c r="D49" s="43">
        <f>(8*0.0318)</f>
        <v>0.25440000000000002</v>
      </c>
      <c r="E49" s="57" t="s">
        <v>6</v>
      </c>
      <c r="F49" s="28"/>
      <c r="G49" s="28"/>
      <c r="H49" s="110"/>
    </row>
    <row r="50" spans="1:8" s="38" customFormat="1" ht="31.5" customHeight="1" x14ac:dyDescent="0.35">
      <c r="A50" s="26">
        <f>A49+1</f>
        <v>27</v>
      </c>
      <c r="B50" s="87" t="s">
        <v>64</v>
      </c>
      <c r="C50" s="22" t="s">
        <v>20</v>
      </c>
      <c r="D50" s="43">
        <f>(8*4*0.0019)</f>
        <v>6.08E-2</v>
      </c>
      <c r="E50" s="52"/>
      <c r="F50" s="52" t="s">
        <v>6</v>
      </c>
      <c r="G50" s="28"/>
      <c r="H50" s="28"/>
    </row>
    <row r="51" spans="1:8" s="38" customFormat="1" ht="31.5" customHeight="1" x14ac:dyDescent="0.35">
      <c r="A51" s="173" t="s">
        <v>30</v>
      </c>
      <c r="B51" s="173"/>
      <c r="C51" s="173"/>
      <c r="D51" s="173"/>
      <c r="E51" s="173"/>
      <c r="F51" s="173"/>
      <c r="G51" s="173"/>
      <c r="H51" s="173"/>
    </row>
    <row r="52" spans="1:8" s="38" customFormat="1" ht="31.5" customHeight="1" x14ac:dyDescent="0.35">
      <c r="A52" s="22">
        <f>A50+1</f>
        <v>28</v>
      </c>
      <c r="B52" s="23" t="s">
        <v>31</v>
      </c>
      <c r="C52" s="24" t="s">
        <v>32</v>
      </c>
      <c r="D52" s="27">
        <f>(0.32*25)</f>
        <v>8</v>
      </c>
      <c r="E52" s="43"/>
      <c r="F52" s="52" t="s">
        <v>6</v>
      </c>
      <c r="G52" s="25"/>
      <c r="H52" s="25"/>
    </row>
    <row r="53" spans="1:8" s="38" customFormat="1" ht="31.5" customHeight="1" x14ac:dyDescent="0.35">
      <c r="A53" s="26">
        <f>A52+1</f>
        <v>29</v>
      </c>
      <c r="B53" s="21" t="s">
        <v>65</v>
      </c>
      <c r="C53" s="24" t="s">
        <v>13</v>
      </c>
      <c r="D53" s="27">
        <f>(0.13*25*2)</f>
        <v>6.5</v>
      </c>
      <c r="E53" s="88"/>
      <c r="F53" s="52" t="s">
        <v>6</v>
      </c>
      <c r="G53" s="28"/>
      <c r="H53" s="28"/>
    </row>
    <row r="54" spans="1:8" s="38" customFormat="1" ht="31.5" customHeight="1" x14ac:dyDescent="0.35">
      <c r="A54" s="26">
        <f>A53+1</f>
        <v>30</v>
      </c>
      <c r="B54" s="21" t="s">
        <v>66</v>
      </c>
      <c r="C54" s="24" t="s">
        <v>20</v>
      </c>
      <c r="D54" s="88">
        <f>(7.07/6*1.5)</f>
        <v>1.7675000000000001</v>
      </c>
      <c r="E54" s="88"/>
      <c r="F54" s="52" t="s">
        <v>6</v>
      </c>
      <c r="G54" s="89"/>
      <c r="H54" s="89"/>
    </row>
    <row r="55" spans="1:8" s="38" customFormat="1" ht="31.5" customHeight="1" x14ac:dyDescent="0.35">
      <c r="A55" s="26">
        <f>A54+1</f>
        <v>31</v>
      </c>
      <c r="B55" s="21" t="s">
        <v>67</v>
      </c>
      <c r="C55" s="24" t="s">
        <v>12</v>
      </c>
      <c r="D55" s="43">
        <f>(7.07/6*5)</f>
        <v>5.8916666666666675</v>
      </c>
      <c r="E55" s="88"/>
      <c r="F55" s="52" t="s">
        <v>6</v>
      </c>
      <c r="G55" s="89"/>
      <c r="H55" s="89"/>
    </row>
    <row r="56" spans="1:8" s="38" customFormat="1" ht="31.5" customHeight="1" x14ac:dyDescent="0.35">
      <c r="A56" s="161" t="s">
        <v>68</v>
      </c>
      <c r="B56" s="161"/>
      <c r="C56" s="161"/>
      <c r="D56" s="161"/>
      <c r="E56" s="161"/>
      <c r="F56" s="161"/>
      <c r="G56" s="161"/>
      <c r="H56" s="161"/>
    </row>
    <row r="57" spans="1:8" s="38" customFormat="1" ht="31.5" customHeight="1" x14ac:dyDescent="0.35">
      <c r="A57" s="26">
        <f>A55+1</f>
        <v>32</v>
      </c>
      <c r="B57" s="21" t="s">
        <v>69</v>
      </c>
      <c r="C57" s="22" t="s">
        <v>20</v>
      </c>
      <c r="D57" s="43">
        <f>0.412</f>
        <v>0.41199999999999998</v>
      </c>
      <c r="E57" s="43"/>
      <c r="F57" s="52" t="s">
        <v>6</v>
      </c>
      <c r="G57" s="51"/>
      <c r="H57" s="51"/>
    </row>
    <row r="58" spans="1:8" s="38" customFormat="1" ht="31.5" customHeight="1" x14ac:dyDescent="0.35">
      <c r="A58" s="26">
        <f>A57+1</f>
        <v>33</v>
      </c>
      <c r="B58" s="21" t="s">
        <v>70</v>
      </c>
      <c r="C58" s="22" t="s">
        <v>20</v>
      </c>
      <c r="D58" s="43">
        <f>(2.8389+0.1209+0.1213+0.1878+0.1963+(8.15*0.0169))</f>
        <v>3.6029350000000004</v>
      </c>
      <c r="E58" s="52" t="s">
        <v>6</v>
      </c>
      <c r="F58" s="52"/>
      <c r="G58" s="51"/>
      <c r="H58" s="51"/>
    </row>
    <row r="59" spans="1:8" s="38" customFormat="1" ht="31.5" customHeight="1" x14ac:dyDescent="0.35">
      <c r="A59" s="173" t="s">
        <v>30</v>
      </c>
      <c r="B59" s="173"/>
      <c r="C59" s="173"/>
      <c r="D59" s="173"/>
      <c r="E59" s="173"/>
      <c r="F59" s="173"/>
      <c r="G59" s="173"/>
      <c r="H59" s="173"/>
    </row>
    <row r="60" spans="1:8" s="39" customFormat="1" ht="23.25" customHeight="1" x14ac:dyDescent="0.35">
      <c r="A60" s="22">
        <f>A58+1</f>
        <v>34</v>
      </c>
      <c r="B60" s="23" t="s">
        <v>31</v>
      </c>
      <c r="C60" s="24" t="s">
        <v>32</v>
      </c>
      <c r="D60" s="30">
        <f>4.2/2</f>
        <v>2.1</v>
      </c>
      <c r="E60" s="43"/>
      <c r="F60" s="52" t="s">
        <v>6</v>
      </c>
      <c r="G60" s="25"/>
      <c r="H60" s="25"/>
    </row>
    <row r="61" spans="1:8" s="40" customFormat="1" ht="15.5" x14ac:dyDescent="0.35">
      <c r="A61" s="26">
        <f>A60+1</f>
        <v>35</v>
      </c>
      <c r="B61" s="21" t="s">
        <v>33</v>
      </c>
      <c r="C61" s="24" t="s">
        <v>13</v>
      </c>
      <c r="D61" s="27">
        <f>13.2/2</f>
        <v>6.6</v>
      </c>
      <c r="E61" s="88"/>
      <c r="F61" s="52" t="s">
        <v>6</v>
      </c>
      <c r="G61" s="28"/>
      <c r="H61" s="28"/>
    </row>
    <row r="62" spans="1:8" s="40" customFormat="1" ht="15.5" x14ac:dyDescent="0.35">
      <c r="A62" s="26">
        <f t="shared" ref="A62:A63" si="0">A61+1</f>
        <v>36</v>
      </c>
      <c r="B62" s="46" t="s">
        <v>114</v>
      </c>
      <c r="C62" s="47" t="s">
        <v>39</v>
      </c>
      <c r="D62" s="98">
        <v>20</v>
      </c>
      <c r="E62" s="88"/>
      <c r="F62" s="52" t="s">
        <v>6</v>
      </c>
      <c r="G62" s="28"/>
      <c r="H62" s="28"/>
    </row>
    <row r="63" spans="1:8" s="40" customFormat="1" ht="15.5" x14ac:dyDescent="0.35">
      <c r="A63" s="26">
        <f t="shared" si="0"/>
        <v>37</v>
      </c>
      <c r="B63" s="46" t="s">
        <v>113</v>
      </c>
      <c r="C63" s="48" t="s">
        <v>39</v>
      </c>
      <c r="D63" s="59">
        <v>30</v>
      </c>
      <c r="E63" s="88"/>
      <c r="F63" s="52" t="s">
        <v>6</v>
      </c>
      <c r="G63" s="28"/>
      <c r="H63" s="28"/>
    </row>
    <row r="64" spans="1:8" s="36" customFormat="1" ht="23.25" customHeight="1" x14ac:dyDescent="0.35">
      <c r="A64" s="164" t="s">
        <v>71</v>
      </c>
      <c r="B64" s="164"/>
      <c r="C64" s="164"/>
      <c r="D64" s="164"/>
      <c r="E64" s="164"/>
      <c r="F64" s="164"/>
      <c r="G64" s="164"/>
      <c r="H64" s="164"/>
    </row>
    <row r="65" spans="1:8" s="39" customFormat="1" ht="35.25" customHeight="1" x14ac:dyDescent="0.35">
      <c r="A65" s="91">
        <f>A63+1</f>
        <v>38</v>
      </c>
      <c r="B65" s="92" t="s">
        <v>72</v>
      </c>
      <c r="C65" s="93" t="s">
        <v>73</v>
      </c>
      <c r="D65" s="100" t="s">
        <v>135</v>
      </c>
      <c r="E65" s="15" t="s">
        <v>6</v>
      </c>
      <c r="F65" s="90"/>
      <c r="G65" s="15" t="s">
        <v>6</v>
      </c>
      <c r="H65" s="90"/>
    </row>
    <row r="66" spans="1:8" s="39" customFormat="1" ht="23.25" customHeight="1" x14ac:dyDescent="0.35">
      <c r="A66" s="95" t="s">
        <v>30</v>
      </c>
      <c r="B66" s="94"/>
      <c r="C66" s="94"/>
      <c r="D66" s="101"/>
      <c r="E66" s="90"/>
      <c r="F66" s="90"/>
      <c r="G66" s="90"/>
      <c r="H66" s="90"/>
    </row>
    <row r="67" spans="1:8" s="39" customFormat="1" ht="23.25" customHeight="1" x14ac:dyDescent="0.35">
      <c r="A67" s="91">
        <f>A65+1</f>
        <v>39</v>
      </c>
      <c r="B67" s="16" t="s">
        <v>74</v>
      </c>
      <c r="C67" s="93" t="s">
        <v>13</v>
      </c>
      <c r="D67" s="151">
        <f>175.24*0.32</f>
        <v>56.076800000000006</v>
      </c>
      <c r="E67" s="90"/>
      <c r="F67" s="15" t="s">
        <v>6</v>
      </c>
      <c r="G67" s="90"/>
      <c r="H67" s="90"/>
    </row>
    <row r="68" spans="1:8" s="39" customFormat="1" ht="23.25" customHeight="1" x14ac:dyDescent="0.35">
      <c r="A68" s="91">
        <f t="shared" ref="A68:A85" si="1">A67+1</f>
        <v>40</v>
      </c>
      <c r="B68" s="92" t="s">
        <v>75</v>
      </c>
      <c r="C68" s="93" t="s">
        <v>13</v>
      </c>
      <c r="D68" s="151">
        <f>175.24*0.34*2</f>
        <v>119.16320000000002</v>
      </c>
      <c r="E68" s="90"/>
      <c r="F68" s="15" t="s">
        <v>6</v>
      </c>
      <c r="G68" s="90"/>
      <c r="H68" s="90"/>
    </row>
    <row r="69" spans="1:8" s="39" customFormat="1" ht="23.25" customHeight="1" x14ac:dyDescent="0.35">
      <c r="A69" s="91">
        <f t="shared" si="1"/>
        <v>41</v>
      </c>
      <c r="B69" s="16" t="s">
        <v>76</v>
      </c>
      <c r="C69" s="14" t="s">
        <v>12</v>
      </c>
      <c r="D69" s="151">
        <v>5.2357500000000003</v>
      </c>
      <c r="E69" s="90"/>
      <c r="F69" s="15" t="s">
        <v>6</v>
      </c>
      <c r="G69" s="90"/>
      <c r="H69" s="90"/>
    </row>
    <row r="70" spans="1:8" s="39" customFormat="1" ht="23.25" customHeight="1" x14ac:dyDescent="0.35">
      <c r="A70" s="91">
        <f t="shared" si="1"/>
        <v>42</v>
      </c>
      <c r="B70" s="16" t="s">
        <v>77</v>
      </c>
      <c r="C70" s="14" t="s">
        <v>13</v>
      </c>
      <c r="D70" s="151">
        <v>1151.9625000000001</v>
      </c>
      <c r="E70" s="90"/>
      <c r="F70" s="15" t="s">
        <v>6</v>
      </c>
      <c r="G70" s="90"/>
      <c r="H70" s="90"/>
    </row>
    <row r="71" spans="1:8" s="39" customFormat="1" ht="23.25" customHeight="1" x14ac:dyDescent="0.35">
      <c r="A71" s="95" t="s">
        <v>29</v>
      </c>
      <c r="B71" s="96"/>
      <c r="C71" s="96"/>
      <c r="D71" s="102"/>
      <c r="E71" s="90"/>
      <c r="F71" s="90"/>
      <c r="G71" s="90"/>
      <c r="H71" s="90"/>
    </row>
    <row r="72" spans="1:8" s="39" customFormat="1" ht="32.25" customHeight="1" x14ac:dyDescent="0.35">
      <c r="A72" s="91">
        <f>A70+1</f>
        <v>43</v>
      </c>
      <c r="B72" s="45" t="s">
        <v>78</v>
      </c>
      <c r="C72" s="48" t="s">
        <v>79</v>
      </c>
      <c r="D72" s="147">
        <v>9.7500000000000003E-2</v>
      </c>
      <c r="E72" s="57" t="s">
        <v>6</v>
      </c>
      <c r="G72" s="90"/>
      <c r="H72" s="110"/>
    </row>
    <row r="73" spans="1:8" s="39" customFormat="1" ht="33.75" customHeight="1" x14ac:dyDescent="0.35">
      <c r="A73" s="91">
        <f t="shared" si="1"/>
        <v>44</v>
      </c>
      <c r="B73" s="45" t="s">
        <v>80</v>
      </c>
      <c r="C73" s="48" t="s">
        <v>79</v>
      </c>
      <c r="D73" s="100">
        <v>5.44</v>
      </c>
      <c r="E73" s="57" t="s">
        <v>6</v>
      </c>
      <c r="F73" s="15"/>
      <c r="G73" s="15" t="s">
        <v>6</v>
      </c>
      <c r="H73" s="90"/>
    </row>
    <row r="74" spans="1:8" s="39" customFormat="1" ht="23.25" customHeight="1" x14ac:dyDescent="0.35">
      <c r="A74" s="91">
        <f t="shared" si="1"/>
        <v>45</v>
      </c>
      <c r="B74" s="45" t="s">
        <v>81</v>
      </c>
      <c r="C74" s="48" t="s">
        <v>79</v>
      </c>
      <c r="D74" s="148">
        <v>2.4375000000000001E-2</v>
      </c>
      <c r="E74" s="78"/>
      <c r="F74" s="15" t="s">
        <v>6</v>
      </c>
      <c r="G74" s="90"/>
      <c r="H74" s="90"/>
    </row>
    <row r="75" spans="1:8" s="39" customFormat="1" ht="23.25" customHeight="1" x14ac:dyDescent="0.35">
      <c r="A75" s="95" t="s">
        <v>82</v>
      </c>
      <c r="B75" s="149"/>
      <c r="C75" s="149"/>
      <c r="D75" s="102"/>
      <c r="E75" s="78"/>
      <c r="F75" s="90"/>
      <c r="G75" s="90"/>
      <c r="H75" s="90"/>
    </row>
    <row r="76" spans="1:8" s="39" customFormat="1" ht="23.25" customHeight="1" x14ac:dyDescent="0.35">
      <c r="A76" s="91">
        <f>A74+1</f>
        <v>46</v>
      </c>
      <c r="B76" s="45" t="s">
        <v>74</v>
      </c>
      <c r="C76" s="150" t="s">
        <v>13</v>
      </c>
      <c r="D76" s="151">
        <f>166.8*0.32</f>
        <v>53.376000000000005</v>
      </c>
      <c r="E76" s="78"/>
      <c r="F76" s="15" t="s">
        <v>6</v>
      </c>
      <c r="G76" s="90"/>
      <c r="H76" s="90"/>
    </row>
    <row r="77" spans="1:8" s="39" customFormat="1" ht="23.25" customHeight="1" x14ac:dyDescent="0.35">
      <c r="A77" s="91">
        <f t="shared" si="1"/>
        <v>47</v>
      </c>
      <c r="B77" s="152" t="s">
        <v>212</v>
      </c>
      <c r="C77" s="150" t="s">
        <v>13</v>
      </c>
      <c r="D77" s="151">
        <f>166.8*0.5*2</f>
        <v>166.8</v>
      </c>
      <c r="E77" s="78"/>
      <c r="F77" s="15" t="s">
        <v>6</v>
      </c>
      <c r="G77" s="90"/>
      <c r="H77" s="90"/>
    </row>
    <row r="78" spans="1:8" s="39" customFormat="1" ht="23.25" customHeight="1" x14ac:dyDescent="0.35">
      <c r="A78" s="95" t="s">
        <v>83</v>
      </c>
      <c r="B78" s="149"/>
      <c r="C78" s="149"/>
      <c r="D78" s="102"/>
      <c r="E78" s="78"/>
      <c r="F78" s="90"/>
      <c r="G78" s="90"/>
      <c r="H78" s="90"/>
    </row>
    <row r="79" spans="1:8" s="39" customFormat="1" ht="39" customHeight="1" x14ac:dyDescent="0.35">
      <c r="A79" s="91">
        <f>A77+1</f>
        <v>48</v>
      </c>
      <c r="B79" s="144" t="s">
        <v>84</v>
      </c>
      <c r="C79" s="145" t="s">
        <v>40</v>
      </c>
      <c r="D79" s="145">
        <v>125</v>
      </c>
      <c r="E79" s="57" t="s">
        <v>6</v>
      </c>
      <c r="F79" s="90"/>
      <c r="G79" s="90"/>
      <c r="H79" s="110"/>
    </row>
    <row r="80" spans="1:8" s="40" customFormat="1" ht="15.5" x14ac:dyDescent="0.35">
      <c r="A80" s="91">
        <f t="shared" si="1"/>
        <v>49</v>
      </c>
      <c r="B80" s="144" t="s">
        <v>85</v>
      </c>
      <c r="C80" s="145" t="s">
        <v>40</v>
      </c>
      <c r="D80" s="145">
        <v>366</v>
      </c>
      <c r="E80" s="153"/>
      <c r="F80" s="57" t="s">
        <v>6</v>
      </c>
      <c r="G80" s="28"/>
      <c r="H80" s="28"/>
    </row>
    <row r="81" spans="1:8" s="20" customFormat="1" ht="48" customHeight="1" x14ac:dyDescent="0.35">
      <c r="A81" s="100">
        <f t="shared" si="1"/>
        <v>50</v>
      </c>
      <c r="B81" s="144" t="s">
        <v>86</v>
      </c>
      <c r="C81" s="145" t="s">
        <v>40</v>
      </c>
      <c r="D81" s="145">
        <v>200</v>
      </c>
      <c r="E81" s="109" t="s">
        <v>134</v>
      </c>
      <c r="F81" s="109" t="s">
        <v>217</v>
      </c>
      <c r="G81" s="79"/>
      <c r="H81" s="110"/>
    </row>
    <row r="82" spans="1:8" s="17" customFormat="1" ht="39" customHeight="1" x14ac:dyDescent="0.35">
      <c r="A82" s="100">
        <f t="shared" si="1"/>
        <v>51</v>
      </c>
      <c r="B82" s="144" t="s">
        <v>87</v>
      </c>
      <c r="C82" s="145" t="s">
        <v>40</v>
      </c>
      <c r="D82" s="145">
        <v>125</v>
      </c>
      <c r="E82" s="57" t="s">
        <v>6</v>
      </c>
      <c r="F82" s="78"/>
      <c r="G82" s="139"/>
      <c r="H82" s="110"/>
    </row>
    <row r="83" spans="1:8" s="19" customFormat="1" ht="36.75" customHeight="1" x14ac:dyDescent="0.35">
      <c r="A83" s="100">
        <f t="shared" si="1"/>
        <v>52</v>
      </c>
      <c r="B83" s="144" t="s">
        <v>88</v>
      </c>
      <c r="C83" s="145" t="s">
        <v>40</v>
      </c>
      <c r="D83" s="145">
        <v>16</v>
      </c>
      <c r="E83" s="57" t="s">
        <v>6</v>
      </c>
      <c r="F83" s="78"/>
      <c r="G83" s="78"/>
      <c r="H83" s="110"/>
    </row>
    <row r="84" spans="1:8" s="41" customFormat="1" ht="38.25" customHeight="1" x14ac:dyDescent="0.35">
      <c r="A84" s="100">
        <f t="shared" si="1"/>
        <v>53</v>
      </c>
      <c r="B84" s="144" t="s">
        <v>89</v>
      </c>
      <c r="C84" s="145" t="s">
        <v>40</v>
      </c>
      <c r="D84" s="145">
        <v>8</v>
      </c>
      <c r="E84" s="57" t="s">
        <v>6</v>
      </c>
      <c r="F84" s="78"/>
      <c r="G84" s="115"/>
      <c r="H84" s="110"/>
    </row>
    <row r="85" spans="1:8" s="41" customFormat="1" ht="18" x14ac:dyDescent="0.35">
      <c r="A85" s="100">
        <f t="shared" si="1"/>
        <v>54</v>
      </c>
      <c r="B85" s="144" t="s">
        <v>90</v>
      </c>
      <c r="C85" s="145" t="s">
        <v>40</v>
      </c>
      <c r="D85" s="145">
        <v>8</v>
      </c>
      <c r="E85" s="57" t="s">
        <v>6</v>
      </c>
      <c r="F85" s="78"/>
      <c r="G85" s="115"/>
      <c r="H85" s="110"/>
    </row>
    <row r="86" spans="1:8" s="35" customFormat="1" ht="20.25" customHeight="1" x14ac:dyDescent="0.35">
      <c r="A86" s="164" t="s">
        <v>41</v>
      </c>
      <c r="B86" s="164"/>
      <c r="C86" s="164"/>
      <c r="D86" s="164"/>
      <c r="E86" s="164"/>
      <c r="F86" s="164"/>
      <c r="G86" s="164"/>
      <c r="H86" s="164"/>
    </row>
    <row r="87" spans="1:8" s="13" customFormat="1" ht="21" customHeight="1" x14ac:dyDescent="0.35">
      <c r="A87" s="157" t="s">
        <v>15</v>
      </c>
      <c r="B87" s="157"/>
      <c r="C87" s="157"/>
      <c r="D87" s="157"/>
      <c r="E87" s="157"/>
      <c r="F87" s="157"/>
      <c r="G87" s="157"/>
      <c r="H87" s="157"/>
    </row>
    <row r="88" spans="1:8" s="12" customFormat="1" ht="21" customHeight="1" x14ac:dyDescent="0.35">
      <c r="A88" s="157" t="s">
        <v>16</v>
      </c>
      <c r="B88" s="157"/>
      <c r="C88" s="157"/>
      <c r="D88" s="157"/>
      <c r="E88" s="157"/>
      <c r="F88" s="157"/>
      <c r="G88" s="103"/>
      <c r="H88" s="103"/>
    </row>
    <row r="89" spans="1:8" s="12" customFormat="1" ht="31" x14ac:dyDescent="0.35">
      <c r="A89" s="48">
        <f>A85+1</f>
        <v>55</v>
      </c>
      <c r="B89" s="54" t="s">
        <v>136</v>
      </c>
      <c r="C89" s="48" t="s">
        <v>34</v>
      </c>
      <c r="D89" s="57" t="s">
        <v>137</v>
      </c>
      <c r="E89" s="57"/>
      <c r="F89" s="57" t="s">
        <v>6</v>
      </c>
      <c r="G89" s="103"/>
      <c r="H89" s="103"/>
    </row>
    <row r="90" spans="1:8" s="12" customFormat="1" ht="31" x14ac:dyDescent="0.35">
      <c r="A90" s="48">
        <f>A89+1</f>
        <v>56</v>
      </c>
      <c r="B90" s="54" t="s">
        <v>92</v>
      </c>
      <c r="C90" s="48" t="s">
        <v>34</v>
      </c>
      <c r="D90" s="57" t="s">
        <v>138</v>
      </c>
      <c r="E90" s="57"/>
      <c r="F90" s="57" t="s">
        <v>6</v>
      </c>
      <c r="G90" s="103"/>
      <c r="H90" s="103"/>
    </row>
    <row r="91" spans="1:8" s="12" customFormat="1" ht="31" x14ac:dyDescent="0.35">
      <c r="A91" s="48">
        <f>A90+1</f>
        <v>57</v>
      </c>
      <c r="B91" s="54" t="s">
        <v>139</v>
      </c>
      <c r="C91" s="48" t="s">
        <v>34</v>
      </c>
      <c r="D91" s="146" t="s">
        <v>140</v>
      </c>
      <c r="E91" s="57" t="s">
        <v>6</v>
      </c>
      <c r="G91" s="103"/>
      <c r="H91" s="103"/>
    </row>
    <row r="92" spans="1:8" s="13" customFormat="1" ht="20.25" customHeight="1" x14ac:dyDescent="0.35">
      <c r="A92" s="157" t="s">
        <v>17</v>
      </c>
      <c r="B92" s="157"/>
      <c r="C92" s="157"/>
      <c r="D92" s="157"/>
      <c r="E92" s="157"/>
      <c r="F92" s="157"/>
      <c r="G92" s="157"/>
      <c r="H92" s="157"/>
    </row>
    <row r="93" spans="1:8" s="13" customFormat="1" ht="62" x14ac:dyDescent="0.35">
      <c r="A93" s="48">
        <f>A91+1</f>
        <v>58</v>
      </c>
      <c r="B93" s="54" t="s">
        <v>210</v>
      </c>
      <c r="C93" s="48" t="s">
        <v>35</v>
      </c>
      <c r="D93" s="128" t="s">
        <v>141</v>
      </c>
      <c r="E93" s="57" t="s">
        <v>6</v>
      </c>
      <c r="F93" s="104"/>
      <c r="G93" s="57" t="s">
        <v>6</v>
      </c>
      <c r="H93" s="104"/>
    </row>
    <row r="94" spans="1:8" s="13" customFormat="1" ht="15.5" x14ac:dyDescent="0.35">
      <c r="A94" s="48"/>
      <c r="B94" s="54" t="s">
        <v>142</v>
      </c>
      <c r="C94" s="48" t="s">
        <v>35</v>
      </c>
      <c r="D94" s="128" t="s">
        <v>143</v>
      </c>
      <c r="E94" s="57" t="s">
        <v>6</v>
      </c>
      <c r="F94" s="129"/>
      <c r="G94" s="57" t="s">
        <v>6</v>
      </c>
      <c r="H94" s="104"/>
    </row>
    <row r="95" spans="1:8" s="13" customFormat="1" ht="19.5" customHeight="1" x14ac:dyDescent="0.35">
      <c r="A95" s="157" t="s">
        <v>18</v>
      </c>
      <c r="B95" s="157"/>
      <c r="C95" s="157"/>
      <c r="D95" s="157"/>
      <c r="E95" s="157"/>
      <c r="F95" s="157"/>
      <c r="G95" s="157"/>
      <c r="H95" s="157"/>
    </row>
    <row r="96" spans="1:8" s="13" customFormat="1" ht="46.5" x14ac:dyDescent="0.35">
      <c r="A96" s="48">
        <f>A93+1</f>
        <v>59</v>
      </c>
      <c r="B96" s="54" t="s">
        <v>36</v>
      </c>
      <c r="C96" s="48" t="s">
        <v>34</v>
      </c>
      <c r="D96" s="57" t="s">
        <v>144</v>
      </c>
      <c r="E96" s="104"/>
      <c r="F96" s="57" t="s">
        <v>6</v>
      </c>
      <c r="G96" s="104"/>
      <c r="H96" s="104"/>
    </row>
    <row r="97" spans="1:8" s="12" customFormat="1" ht="15.5" x14ac:dyDescent="0.35">
      <c r="A97" s="48">
        <f>A96+1</f>
        <v>60</v>
      </c>
      <c r="B97" s="54" t="s">
        <v>42</v>
      </c>
      <c r="C97" s="48" t="s">
        <v>34</v>
      </c>
      <c r="D97" s="57" t="s">
        <v>145</v>
      </c>
      <c r="E97" s="103"/>
      <c r="F97" s="57" t="s">
        <v>6</v>
      </c>
      <c r="G97" s="103"/>
      <c r="H97" s="103"/>
    </row>
    <row r="98" spans="1:8" s="12" customFormat="1" ht="15.5" x14ac:dyDescent="0.35">
      <c r="A98" s="48">
        <f t="shared" ref="A98:A101" si="2">A97+1</f>
        <v>61</v>
      </c>
      <c r="B98" s="54" t="s">
        <v>146</v>
      </c>
      <c r="C98" s="48" t="s">
        <v>34</v>
      </c>
      <c r="D98" s="57" t="s">
        <v>204</v>
      </c>
      <c r="E98" s="103"/>
      <c r="F98" s="57" t="s">
        <v>6</v>
      </c>
      <c r="G98" s="103"/>
      <c r="H98" s="103"/>
    </row>
    <row r="99" spans="1:8" s="12" customFormat="1" ht="15.5" x14ac:dyDescent="0.35">
      <c r="A99" s="48">
        <f t="shared" si="2"/>
        <v>62</v>
      </c>
      <c r="B99" s="54" t="s">
        <v>147</v>
      </c>
      <c r="C99" s="48" t="s">
        <v>34</v>
      </c>
      <c r="D99" s="130" t="s">
        <v>205</v>
      </c>
      <c r="E99" s="103"/>
      <c r="F99" s="57" t="s">
        <v>6</v>
      </c>
      <c r="G99" s="103"/>
      <c r="H99" s="103"/>
    </row>
    <row r="100" spans="1:8" s="12" customFormat="1" ht="15.5" x14ac:dyDescent="0.35">
      <c r="A100" s="48">
        <f t="shared" si="2"/>
        <v>63</v>
      </c>
      <c r="B100" s="54" t="s">
        <v>148</v>
      </c>
      <c r="C100" s="48" t="s">
        <v>34</v>
      </c>
      <c r="D100" s="57" t="s">
        <v>206</v>
      </c>
      <c r="E100" s="103"/>
      <c r="F100" s="57" t="s">
        <v>6</v>
      </c>
      <c r="G100" s="103"/>
      <c r="H100" s="103"/>
    </row>
    <row r="101" spans="1:8" s="12" customFormat="1" ht="15.5" x14ac:dyDescent="0.35">
      <c r="A101" s="48">
        <f t="shared" si="2"/>
        <v>64</v>
      </c>
      <c r="B101" s="54" t="s">
        <v>207</v>
      </c>
      <c r="C101" s="48" t="s">
        <v>34</v>
      </c>
      <c r="D101" s="57" t="s">
        <v>208</v>
      </c>
      <c r="E101" s="103"/>
      <c r="F101" s="57" t="s">
        <v>6</v>
      </c>
      <c r="G101" s="103"/>
      <c r="H101" s="103"/>
    </row>
    <row r="102" spans="1:8" s="13" customFormat="1" ht="18" x14ac:dyDescent="0.35">
      <c r="A102" s="157" t="s">
        <v>19</v>
      </c>
      <c r="B102" s="157"/>
      <c r="C102" s="157"/>
      <c r="D102" s="157"/>
      <c r="E102" s="157"/>
      <c r="F102" s="157"/>
      <c r="G102" s="157"/>
      <c r="H102" s="157"/>
    </row>
    <row r="103" spans="1:8" s="13" customFormat="1" ht="31" x14ac:dyDescent="0.35">
      <c r="A103" s="59">
        <v>65</v>
      </c>
      <c r="B103" s="105" t="s">
        <v>37</v>
      </c>
      <c r="C103" s="59" t="s">
        <v>14</v>
      </c>
      <c r="D103" s="57">
        <v>67</v>
      </c>
      <c r="E103" s="57" t="s">
        <v>6</v>
      </c>
      <c r="F103" s="129"/>
      <c r="G103" s="104"/>
      <c r="H103" s="110"/>
    </row>
    <row r="104" spans="1:8" s="13" customFormat="1" ht="18" x14ac:dyDescent="0.35">
      <c r="A104" s="157" t="s">
        <v>24</v>
      </c>
      <c r="B104" s="157"/>
      <c r="C104" s="157"/>
      <c r="D104" s="157"/>
      <c r="E104" s="157"/>
      <c r="F104" s="157"/>
      <c r="G104" s="157"/>
      <c r="H104" s="157"/>
    </row>
    <row r="105" spans="1:8" s="17" customFormat="1" ht="15.5" x14ac:dyDescent="0.35">
      <c r="A105" s="106">
        <f>A103+1</f>
        <v>66</v>
      </c>
      <c r="B105" s="45" t="s">
        <v>21</v>
      </c>
      <c r="C105" s="107" t="s">
        <v>13</v>
      </c>
      <c r="D105" s="131">
        <f>123*0.32</f>
        <v>39.36</v>
      </c>
      <c r="E105" s="108"/>
      <c r="F105" s="57" t="s">
        <v>6</v>
      </c>
      <c r="G105" s="104"/>
      <c r="H105" s="104"/>
    </row>
    <row r="106" spans="1:8" s="18" customFormat="1" ht="15.5" x14ac:dyDescent="0.35">
      <c r="A106" s="106">
        <f>A105+1</f>
        <v>67</v>
      </c>
      <c r="B106" s="54" t="s">
        <v>27</v>
      </c>
      <c r="C106" s="107" t="s">
        <v>13</v>
      </c>
      <c r="D106" s="131">
        <f>123*0.5*2</f>
        <v>123</v>
      </c>
      <c r="E106" s="108"/>
      <c r="F106" s="57" t="s">
        <v>6</v>
      </c>
      <c r="G106" s="104"/>
      <c r="H106" s="104"/>
    </row>
    <row r="107" spans="1:8" s="13" customFormat="1" ht="18" x14ac:dyDescent="0.35">
      <c r="A107" s="157" t="s">
        <v>26</v>
      </c>
      <c r="B107" s="157"/>
      <c r="C107" s="157"/>
      <c r="D107" s="157"/>
      <c r="E107" s="157"/>
      <c r="F107" s="157"/>
      <c r="G107" s="157"/>
      <c r="H107" s="157"/>
    </row>
    <row r="108" spans="1:8" s="17" customFormat="1" ht="84" customHeight="1" x14ac:dyDescent="0.35">
      <c r="A108" s="106">
        <f>A106+1</f>
        <v>68</v>
      </c>
      <c r="B108" s="132" t="s">
        <v>211</v>
      </c>
      <c r="C108" s="107" t="s">
        <v>12</v>
      </c>
      <c r="D108" s="127">
        <f>(1.1+1.81)*1.5</f>
        <v>4.3650000000000002</v>
      </c>
      <c r="E108" s="57" t="s">
        <v>6</v>
      </c>
      <c r="F108" s="104"/>
      <c r="G108" s="104"/>
      <c r="H108" s="110"/>
    </row>
    <row r="109" spans="1:8" s="17" customFormat="1" ht="83.25" customHeight="1" x14ac:dyDescent="0.35">
      <c r="A109" s="106">
        <f>A108+1</f>
        <v>69</v>
      </c>
      <c r="B109" s="132" t="s">
        <v>133</v>
      </c>
      <c r="C109" s="107" t="s">
        <v>25</v>
      </c>
      <c r="D109" s="114">
        <f>(26+23.43)*1.22</f>
        <v>60.304600000000001</v>
      </c>
      <c r="E109" s="57" t="s">
        <v>6</v>
      </c>
      <c r="F109" s="104"/>
      <c r="G109" s="104"/>
      <c r="H109" s="110"/>
    </row>
    <row r="110" spans="1:8" s="17" customFormat="1" ht="33" customHeight="1" x14ac:dyDescent="0.35">
      <c r="A110" s="157" t="s">
        <v>195</v>
      </c>
      <c r="B110" s="157"/>
      <c r="C110" s="157"/>
      <c r="D110" s="157"/>
      <c r="E110" s="157"/>
      <c r="F110" s="133"/>
      <c r="G110" s="133"/>
      <c r="H110" s="111"/>
    </row>
    <row r="111" spans="1:8" s="17" customFormat="1" ht="33" customHeight="1" x14ac:dyDescent="0.35">
      <c r="A111" s="59">
        <v>70</v>
      </c>
      <c r="B111" s="54" t="s">
        <v>142</v>
      </c>
      <c r="C111" s="48" t="s">
        <v>79</v>
      </c>
      <c r="D111" s="67">
        <v>0.29799999999999999</v>
      </c>
      <c r="E111" s="57" t="s">
        <v>6</v>
      </c>
      <c r="F111" s="118"/>
      <c r="G111" s="57" t="s">
        <v>6</v>
      </c>
      <c r="H111" s="111"/>
    </row>
    <row r="112" spans="1:8" s="17" customFormat="1" ht="33" customHeight="1" x14ac:dyDescent="0.35">
      <c r="A112" s="157" t="s">
        <v>149</v>
      </c>
      <c r="B112" s="157"/>
      <c r="C112" s="157"/>
      <c r="D112" s="157"/>
      <c r="E112" s="157"/>
      <c r="F112" s="157"/>
      <c r="G112" s="157"/>
      <c r="H112" s="111"/>
    </row>
    <row r="113" spans="1:8" s="17" customFormat="1" ht="33" customHeight="1" x14ac:dyDescent="0.35">
      <c r="A113" s="59">
        <f>A111+1</f>
        <v>71</v>
      </c>
      <c r="B113" s="58" t="s">
        <v>44</v>
      </c>
      <c r="C113" s="59" t="s">
        <v>13</v>
      </c>
      <c r="D113" s="125">
        <f>4.99*0.32</f>
        <v>1.5968</v>
      </c>
      <c r="E113" s="121"/>
      <c r="F113" s="57" t="s">
        <v>6</v>
      </c>
      <c r="G113" s="119"/>
      <c r="H113" s="111"/>
    </row>
    <row r="114" spans="1:8" s="17" customFormat="1" ht="33" customHeight="1" x14ac:dyDescent="0.35">
      <c r="A114" s="59">
        <f>A113+1</f>
        <v>72</v>
      </c>
      <c r="B114" s="58" t="s">
        <v>213</v>
      </c>
      <c r="C114" s="48" t="s">
        <v>13</v>
      </c>
      <c r="D114" s="67">
        <f>4.99*0.13*2</f>
        <v>1.2974000000000001</v>
      </c>
      <c r="E114" s="108"/>
      <c r="F114" s="57" t="s">
        <v>6</v>
      </c>
      <c r="G114" s="119"/>
      <c r="H114" s="111"/>
    </row>
    <row r="115" spans="1:8" s="17" customFormat="1" ht="33" customHeight="1" x14ac:dyDescent="0.35">
      <c r="A115" s="59">
        <f>A114+1</f>
        <v>73</v>
      </c>
      <c r="B115" s="120" t="s">
        <v>67</v>
      </c>
      <c r="C115" s="48" t="s">
        <v>12</v>
      </c>
      <c r="D115" s="112">
        <f>0.2/6*5</f>
        <v>0.16666666666666666</v>
      </c>
      <c r="E115" s="57"/>
      <c r="F115" s="57" t="s">
        <v>6</v>
      </c>
      <c r="G115" s="119"/>
      <c r="H115" s="111"/>
    </row>
    <row r="116" spans="1:8" s="17" customFormat="1" ht="33" customHeight="1" x14ac:dyDescent="0.35">
      <c r="A116" s="59">
        <f t="shared" ref="A116" si="3">A115+1</f>
        <v>74</v>
      </c>
      <c r="B116" s="58" t="s">
        <v>151</v>
      </c>
      <c r="C116" s="48" t="s">
        <v>13</v>
      </c>
      <c r="D116" s="114">
        <f>0.2/6*1*1400</f>
        <v>46.666666666666664</v>
      </c>
      <c r="E116" s="108"/>
      <c r="F116" s="57" t="s">
        <v>6</v>
      </c>
      <c r="G116" s="119"/>
      <c r="H116" s="111"/>
    </row>
    <row r="117" spans="1:8" s="17" customFormat="1" ht="33" customHeight="1" x14ac:dyDescent="0.35">
      <c r="A117" s="157" t="s">
        <v>29</v>
      </c>
      <c r="B117" s="157"/>
      <c r="C117" s="157"/>
      <c r="D117" s="157"/>
      <c r="E117" s="157"/>
      <c r="F117" s="157"/>
      <c r="G117" s="157"/>
      <c r="H117" s="111"/>
    </row>
    <row r="118" spans="1:8" s="17" customFormat="1" ht="36.75" customHeight="1" x14ac:dyDescent="0.35">
      <c r="A118" s="59">
        <f>A116+1</f>
        <v>75</v>
      </c>
      <c r="B118" s="58" t="s">
        <v>152</v>
      </c>
      <c r="C118" s="48" t="s">
        <v>25</v>
      </c>
      <c r="D118" s="59">
        <f>0.025/2</f>
        <v>1.2500000000000001E-2</v>
      </c>
      <c r="E118" s="57" t="s">
        <v>6</v>
      </c>
      <c r="G118" s="119"/>
      <c r="H118" s="111"/>
    </row>
    <row r="119" spans="1:8" s="17" customFormat="1" ht="33" customHeight="1" x14ac:dyDescent="0.35">
      <c r="A119" s="59">
        <f>A118+1</f>
        <v>76</v>
      </c>
      <c r="B119" s="58" t="s">
        <v>153</v>
      </c>
      <c r="C119" s="48" t="s">
        <v>79</v>
      </c>
      <c r="D119" s="67">
        <f>6*29.79/1000/2</f>
        <v>8.9370000000000005E-2</v>
      </c>
      <c r="E119" s="57" t="s">
        <v>6</v>
      </c>
      <c r="F119" s="57"/>
      <c r="G119" s="123"/>
      <c r="H119" s="111"/>
    </row>
    <row r="120" spans="1:8" s="17" customFormat="1" ht="33" customHeight="1" x14ac:dyDescent="0.35">
      <c r="A120" s="59">
        <f>A119+1</f>
        <v>77</v>
      </c>
      <c r="B120" s="58" t="s">
        <v>160</v>
      </c>
      <c r="C120" s="48" t="s">
        <v>79</v>
      </c>
      <c r="D120" s="67">
        <v>3.6900000000000002E-2</v>
      </c>
      <c r="E120" s="57"/>
      <c r="F120" s="57" t="s">
        <v>6</v>
      </c>
      <c r="G120" s="119"/>
      <c r="H120" s="111"/>
    </row>
    <row r="121" spans="1:8" s="17" customFormat="1" ht="33" customHeight="1" x14ac:dyDescent="0.35">
      <c r="A121" s="157" t="s">
        <v>30</v>
      </c>
      <c r="B121" s="157"/>
      <c r="C121" s="157"/>
      <c r="D121" s="157"/>
      <c r="E121" s="157"/>
      <c r="F121" s="157"/>
      <c r="G121" s="157"/>
      <c r="H121" s="111"/>
    </row>
    <row r="122" spans="1:8" s="17" customFormat="1" ht="33" customHeight="1" x14ac:dyDescent="0.35">
      <c r="A122" s="59">
        <v>78</v>
      </c>
      <c r="B122" s="58" t="s">
        <v>44</v>
      </c>
      <c r="C122" s="59" t="s">
        <v>13</v>
      </c>
      <c r="D122" s="59">
        <f>3.63*0.32</f>
        <v>1.1616</v>
      </c>
      <c r="E122" s="121"/>
      <c r="F122" s="57" t="s">
        <v>6</v>
      </c>
      <c r="G122" s="122"/>
      <c r="H122" s="111"/>
    </row>
    <row r="123" spans="1:8" s="17" customFormat="1" ht="33" customHeight="1" x14ac:dyDescent="0.35">
      <c r="A123" s="59">
        <f>A122+1</f>
        <v>79</v>
      </c>
      <c r="B123" s="54" t="s">
        <v>154</v>
      </c>
      <c r="C123" s="48" t="s">
        <v>13</v>
      </c>
      <c r="D123" s="67">
        <f>3.63*0.13*2</f>
        <v>0.94379999999999997</v>
      </c>
      <c r="E123" s="108"/>
      <c r="F123" s="57" t="s">
        <v>6</v>
      </c>
      <c r="G123" s="122"/>
      <c r="H123" s="111"/>
    </row>
    <row r="124" spans="1:8" s="17" customFormat="1" ht="33" customHeight="1" x14ac:dyDescent="0.35">
      <c r="A124" s="157" t="s">
        <v>155</v>
      </c>
      <c r="B124" s="157"/>
      <c r="C124" s="157"/>
      <c r="D124" s="157"/>
      <c r="E124" s="157"/>
      <c r="F124" s="157"/>
      <c r="G124" s="157"/>
      <c r="H124" s="111"/>
    </row>
    <row r="125" spans="1:8" s="17" customFormat="1" ht="33" customHeight="1" x14ac:dyDescent="0.35">
      <c r="A125" s="59">
        <v>80</v>
      </c>
      <c r="B125" s="58" t="s">
        <v>209</v>
      </c>
      <c r="C125" s="48" t="s">
        <v>14</v>
      </c>
      <c r="D125" s="114">
        <v>4</v>
      </c>
      <c r="E125" s="108"/>
      <c r="F125" s="57" t="s">
        <v>6</v>
      </c>
      <c r="G125" s="119"/>
      <c r="H125" s="111"/>
    </row>
    <row r="126" spans="1:8" s="17" customFormat="1" ht="33" customHeight="1" x14ac:dyDescent="0.35">
      <c r="A126" s="174" t="s">
        <v>157</v>
      </c>
      <c r="B126" s="175"/>
      <c r="C126" s="175"/>
      <c r="D126" s="175"/>
      <c r="E126" s="175"/>
      <c r="F126" s="175"/>
      <c r="G126" s="175"/>
      <c r="H126" s="176"/>
    </row>
    <row r="127" spans="1:8" s="17" customFormat="1" ht="33" customHeight="1" x14ac:dyDescent="0.35">
      <c r="A127" s="59">
        <v>81</v>
      </c>
      <c r="B127" s="54" t="s">
        <v>142</v>
      </c>
      <c r="C127" s="48" t="s">
        <v>20</v>
      </c>
      <c r="D127" s="67">
        <v>1.07</v>
      </c>
      <c r="E127" s="57" t="s">
        <v>6</v>
      </c>
      <c r="F127" s="118"/>
      <c r="G127" s="119"/>
      <c r="H127" s="111"/>
    </row>
    <row r="128" spans="1:8" s="17" customFormat="1" ht="33" customHeight="1" x14ac:dyDescent="0.35">
      <c r="A128" s="157" t="s">
        <v>158</v>
      </c>
      <c r="B128" s="157"/>
      <c r="C128" s="157"/>
      <c r="D128" s="157"/>
      <c r="E128" s="157"/>
      <c r="F128" s="157"/>
      <c r="G128" s="157"/>
      <c r="H128" s="111"/>
    </row>
    <row r="129" spans="1:8" s="17" customFormat="1" ht="33" customHeight="1" x14ac:dyDescent="0.35">
      <c r="A129" s="59">
        <f>A127+1</f>
        <v>82</v>
      </c>
      <c r="B129" s="58" t="s">
        <v>44</v>
      </c>
      <c r="C129" s="59" t="s">
        <v>13</v>
      </c>
      <c r="D129" s="59">
        <f>17.97*0.32</f>
        <v>5.7504</v>
      </c>
      <c r="E129" s="121"/>
      <c r="F129" s="57" t="s">
        <v>6</v>
      </c>
      <c r="G129" s="119"/>
      <c r="H129" s="111"/>
    </row>
    <row r="130" spans="1:8" s="17" customFormat="1" ht="33" customHeight="1" x14ac:dyDescent="0.35">
      <c r="A130" s="59">
        <f>A129+1</f>
        <v>83</v>
      </c>
      <c r="B130" s="58" t="s">
        <v>150</v>
      </c>
      <c r="C130" s="48" t="s">
        <v>13</v>
      </c>
      <c r="D130" s="67">
        <f>17.97*0.13*2</f>
        <v>4.6722000000000001</v>
      </c>
      <c r="E130" s="108"/>
      <c r="F130" s="57" t="s">
        <v>6</v>
      </c>
      <c r="G130" s="119"/>
      <c r="H130" s="111"/>
    </row>
    <row r="131" spans="1:8" s="17" customFormat="1" ht="33" customHeight="1" x14ac:dyDescent="0.35">
      <c r="A131" s="59">
        <f t="shared" ref="A131:A132" si="4">A130+1</f>
        <v>84</v>
      </c>
      <c r="B131" s="120" t="s">
        <v>67</v>
      </c>
      <c r="C131" s="48" t="s">
        <v>12</v>
      </c>
      <c r="D131" s="112">
        <v>0.56799999999999995</v>
      </c>
      <c r="E131" s="57"/>
      <c r="F131" s="57" t="s">
        <v>6</v>
      </c>
      <c r="G131" s="119"/>
      <c r="H131" s="111"/>
    </row>
    <row r="132" spans="1:8" s="17" customFormat="1" ht="33" customHeight="1" x14ac:dyDescent="0.35">
      <c r="A132" s="59">
        <f t="shared" si="4"/>
        <v>85</v>
      </c>
      <c r="B132" s="58" t="s">
        <v>151</v>
      </c>
      <c r="C132" s="48" t="s">
        <v>13</v>
      </c>
      <c r="D132" s="114">
        <f>142</f>
        <v>142</v>
      </c>
      <c r="E132" s="108"/>
      <c r="F132" s="57" t="s">
        <v>6</v>
      </c>
      <c r="G132" s="119"/>
      <c r="H132" s="111"/>
    </row>
    <row r="133" spans="1:8" s="17" customFormat="1" ht="33" customHeight="1" x14ac:dyDescent="0.35">
      <c r="A133" s="157" t="s">
        <v>29</v>
      </c>
      <c r="B133" s="157"/>
      <c r="C133" s="157"/>
      <c r="D133" s="157"/>
      <c r="E133" s="157"/>
      <c r="F133" s="157"/>
      <c r="G133" s="157"/>
      <c r="H133" s="111"/>
    </row>
    <row r="134" spans="1:8" s="17" customFormat="1" ht="33" customHeight="1" x14ac:dyDescent="0.35">
      <c r="A134" s="59">
        <f>A132+1</f>
        <v>86</v>
      </c>
      <c r="B134" s="58" t="s">
        <v>152</v>
      </c>
      <c r="C134" s="48" t="s">
        <v>20</v>
      </c>
      <c r="D134" s="67">
        <v>1.9E-2</v>
      </c>
      <c r="E134" s="57" t="s">
        <v>6</v>
      </c>
      <c r="G134" s="119"/>
      <c r="H134" s="111"/>
    </row>
    <row r="135" spans="1:8" s="17" customFormat="1" ht="33" customHeight="1" x14ac:dyDescent="0.35">
      <c r="A135" s="59">
        <f>A134+1</f>
        <v>87</v>
      </c>
      <c r="B135" s="58" t="s">
        <v>153</v>
      </c>
      <c r="C135" s="48" t="s">
        <v>20</v>
      </c>
      <c r="D135" s="67">
        <f>0.065</f>
        <v>6.5000000000000002E-2</v>
      </c>
      <c r="E135" s="57" t="s">
        <v>6</v>
      </c>
      <c r="F135" s="57"/>
      <c r="G135" s="119"/>
      <c r="H135" s="111"/>
    </row>
    <row r="136" spans="1:8" s="17" customFormat="1" ht="33" customHeight="1" x14ac:dyDescent="0.35">
      <c r="A136" s="59">
        <f t="shared" ref="A136:A141" si="5">A135+1</f>
        <v>88</v>
      </c>
      <c r="B136" s="58" t="s">
        <v>160</v>
      </c>
      <c r="C136" s="48" t="s">
        <v>166</v>
      </c>
      <c r="D136" s="67">
        <v>0.74399999999999999</v>
      </c>
      <c r="E136" s="57"/>
      <c r="F136" s="57" t="s">
        <v>6</v>
      </c>
      <c r="G136" s="119"/>
      <c r="H136" s="111"/>
    </row>
    <row r="137" spans="1:8" s="17" customFormat="1" ht="33" customHeight="1" x14ac:dyDescent="0.35">
      <c r="A137" s="59">
        <f t="shared" si="5"/>
        <v>89</v>
      </c>
      <c r="B137" s="58" t="s">
        <v>161</v>
      </c>
      <c r="C137" s="48" t="s">
        <v>166</v>
      </c>
      <c r="D137" s="67">
        <v>0.60699999999999998</v>
      </c>
      <c r="E137" s="57"/>
      <c r="F137" s="57" t="s">
        <v>6</v>
      </c>
      <c r="G137" s="119"/>
      <c r="H137" s="111"/>
    </row>
    <row r="138" spans="1:8" s="17" customFormat="1" ht="33" customHeight="1" x14ac:dyDescent="0.35">
      <c r="A138" s="59">
        <f t="shared" si="5"/>
        <v>90</v>
      </c>
      <c r="B138" s="58" t="s">
        <v>164</v>
      </c>
      <c r="C138" s="48" t="s">
        <v>166</v>
      </c>
      <c r="D138" s="67">
        <v>3.1399999999999997E-2</v>
      </c>
      <c r="E138" s="57"/>
      <c r="F138" s="57" t="s">
        <v>6</v>
      </c>
      <c r="G138" s="119"/>
      <c r="H138" s="111"/>
    </row>
    <row r="139" spans="1:8" s="17" customFormat="1" ht="33" customHeight="1" x14ac:dyDescent="0.35">
      <c r="A139" s="59">
        <f t="shared" si="5"/>
        <v>91</v>
      </c>
      <c r="B139" s="58" t="s">
        <v>165</v>
      </c>
      <c r="C139" s="48" t="s">
        <v>166</v>
      </c>
      <c r="D139" s="67">
        <v>0.11799999999999999</v>
      </c>
      <c r="E139" s="57"/>
      <c r="F139" s="57" t="s">
        <v>6</v>
      </c>
      <c r="G139" s="119"/>
      <c r="H139" s="111"/>
    </row>
    <row r="140" spans="1:8" s="17" customFormat="1" ht="33" customHeight="1" x14ac:dyDescent="0.35">
      <c r="A140" s="59">
        <f t="shared" si="5"/>
        <v>92</v>
      </c>
      <c r="B140" s="58" t="s">
        <v>163</v>
      </c>
      <c r="C140" s="48" t="s">
        <v>166</v>
      </c>
      <c r="D140" s="67">
        <v>0.22700000000000001</v>
      </c>
      <c r="E140" s="57"/>
      <c r="F140" s="57" t="s">
        <v>6</v>
      </c>
      <c r="G140" s="119"/>
      <c r="H140" s="111"/>
    </row>
    <row r="141" spans="1:8" s="17" customFormat="1" ht="33" customHeight="1" x14ac:dyDescent="0.35">
      <c r="A141" s="59">
        <f t="shared" si="5"/>
        <v>93</v>
      </c>
      <c r="B141" s="58" t="s">
        <v>162</v>
      </c>
      <c r="C141" s="48" t="s">
        <v>166</v>
      </c>
      <c r="D141" s="67">
        <v>0.20699999999999999</v>
      </c>
      <c r="E141" s="57"/>
      <c r="F141" s="57" t="s">
        <v>6</v>
      </c>
      <c r="G141" s="119"/>
      <c r="H141" s="111"/>
    </row>
    <row r="142" spans="1:8" s="17" customFormat="1" ht="33" customHeight="1" x14ac:dyDescent="0.35">
      <c r="A142" s="157" t="s">
        <v>30</v>
      </c>
      <c r="B142" s="157"/>
      <c r="C142" s="157"/>
      <c r="D142" s="157"/>
      <c r="E142" s="157"/>
      <c r="F142" s="157"/>
      <c r="G142" s="157"/>
      <c r="H142" s="111"/>
    </row>
    <row r="143" spans="1:8" s="17" customFormat="1" ht="33" customHeight="1" x14ac:dyDescent="0.35">
      <c r="A143" s="59">
        <v>94</v>
      </c>
      <c r="B143" s="58" t="s">
        <v>44</v>
      </c>
      <c r="C143" s="59" t="s">
        <v>13</v>
      </c>
      <c r="D143" s="59">
        <f>60.54*0.32</f>
        <v>19.372800000000002</v>
      </c>
      <c r="E143" s="121"/>
      <c r="F143" s="57" t="s">
        <v>6</v>
      </c>
      <c r="G143" s="122"/>
      <c r="H143" s="111"/>
    </row>
    <row r="144" spans="1:8" s="17" customFormat="1" ht="33" customHeight="1" x14ac:dyDescent="0.35">
      <c r="A144" s="59">
        <f>A143+1</f>
        <v>95</v>
      </c>
      <c r="B144" s="54" t="s">
        <v>154</v>
      </c>
      <c r="C144" s="48" t="s">
        <v>13</v>
      </c>
      <c r="D144" s="67">
        <f>60.54*0.13*2</f>
        <v>15.740400000000001</v>
      </c>
      <c r="E144" s="108"/>
      <c r="F144" s="57" t="s">
        <v>6</v>
      </c>
      <c r="G144" s="122"/>
      <c r="H144" s="111"/>
    </row>
    <row r="145" spans="1:8" s="17" customFormat="1" ht="33" customHeight="1" x14ac:dyDescent="0.35">
      <c r="A145" s="168" t="s">
        <v>159</v>
      </c>
      <c r="B145" s="169"/>
      <c r="C145" s="169"/>
      <c r="D145" s="169"/>
      <c r="E145" s="169"/>
      <c r="F145" s="169"/>
      <c r="G145" s="169"/>
      <c r="H145" s="170"/>
    </row>
    <row r="146" spans="1:8" s="17" customFormat="1" ht="33" customHeight="1" x14ac:dyDescent="0.35">
      <c r="A146" s="134" t="s">
        <v>177</v>
      </c>
      <c r="B146" s="134"/>
      <c r="C146" s="134"/>
      <c r="D146" s="134"/>
      <c r="E146" s="134"/>
      <c r="F146" s="134"/>
      <c r="G146" s="134"/>
      <c r="H146" s="111"/>
    </row>
    <row r="147" spans="1:8" s="17" customFormat="1" ht="33" customHeight="1" x14ac:dyDescent="0.35">
      <c r="A147" s="79" t="s">
        <v>167</v>
      </c>
      <c r="B147" s="79"/>
      <c r="C147" s="79"/>
      <c r="D147" s="79"/>
      <c r="E147" s="79"/>
      <c r="F147" s="79"/>
      <c r="G147" s="79"/>
      <c r="H147" s="111"/>
    </row>
    <row r="148" spans="1:8" s="17" customFormat="1" ht="33" customHeight="1" x14ac:dyDescent="0.35">
      <c r="A148" s="59">
        <f>A144+1</f>
        <v>96</v>
      </c>
      <c r="B148" s="58" t="s">
        <v>168</v>
      </c>
      <c r="C148" s="59" t="s">
        <v>20</v>
      </c>
      <c r="D148" s="125">
        <v>5.9869758000000006</v>
      </c>
      <c r="E148" s="135"/>
      <c r="F148" s="57" t="s">
        <v>6</v>
      </c>
      <c r="G148" s="135"/>
      <c r="H148" s="111"/>
    </row>
    <row r="149" spans="1:8" s="17" customFormat="1" ht="33" customHeight="1" x14ac:dyDescent="0.35">
      <c r="A149" s="59">
        <f>A148+1</f>
        <v>97</v>
      </c>
      <c r="B149" s="58" t="s">
        <v>44</v>
      </c>
      <c r="C149" s="59" t="s">
        <v>13</v>
      </c>
      <c r="D149" s="125">
        <v>18.516419999999997</v>
      </c>
      <c r="E149" s="135"/>
      <c r="F149" s="57" t="s">
        <v>6</v>
      </c>
      <c r="G149" s="135"/>
      <c r="H149" s="111"/>
    </row>
    <row r="150" spans="1:8" s="17" customFormat="1" ht="33" customHeight="1" x14ac:dyDescent="0.35">
      <c r="A150" s="59">
        <f t="shared" ref="A150:A152" si="6">A149+1</f>
        <v>98</v>
      </c>
      <c r="B150" s="58" t="s">
        <v>169</v>
      </c>
      <c r="C150" s="59" t="s">
        <v>13</v>
      </c>
      <c r="D150" s="136">
        <v>18.724705739999997</v>
      </c>
      <c r="E150" s="135"/>
      <c r="F150" s="57" t="s">
        <v>6</v>
      </c>
      <c r="G150" s="135"/>
      <c r="H150" s="111"/>
    </row>
    <row r="151" spans="1:8" s="17" customFormat="1" ht="33" customHeight="1" x14ac:dyDescent="0.35">
      <c r="A151" s="59">
        <f t="shared" si="6"/>
        <v>99</v>
      </c>
      <c r="B151" s="58" t="s">
        <v>170</v>
      </c>
      <c r="C151" s="59" t="s">
        <v>13</v>
      </c>
      <c r="D151" s="125">
        <v>207.203463</v>
      </c>
      <c r="E151" s="57" t="s">
        <v>6</v>
      </c>
      <c r="F151" s="135"/>
      <c r="G151" s="57" t="s">
        <v>6</v>
      </c>
      <c r="H151" s="111"/>
    </row>
    <row r="152" spans="1:8" s="17" customFormat="1" ht="33" customHeight="1" x14ac:dyDescent="0.35">
      <c r="A152" s="59">
        <f t="shared" si="6"/>
        <v>100</v>
      </c>
      <c r="B152" s="54" t="s">
        <v>178</v>
      </c>
      <c r="C152" s="48" t="s">
        <v>13</v>
      </c>
      <c r="D152" s="60">
        <v>186.41141999999996</v>
      </c>
      <c r="E152" s="57" t="s">
        <v>6</v>
      </c>
      <c r="F152" s="135"/>
      <c r="G152" s="57" t="s">
        <v>6</v>
      </c>
      <c r="H152" s="111"/>
    </row>
    <row r="153" spans="1:8" s="17" customFormat="1" ht="33" customHeight="1" x14ac:dyDescent="0.35">
      <c r="A153" s="79" t="s">
        <v>171</v>
      </c>
      <c r="B153" s="79"/>
      <c r="C153" s="79"/>
      <c r="D153" s="79"/>
      <c r="E153" s="79"/>
      <c r="F153" s="79"/>
      <c r="G153" s="79"/>
      <c r="H153" s="111"/>
    </row>
    <row r="154" spans="1:8" s="17" customFormat="1" ht="33" customHeight="1" x14ac:dyDescent="0.35">
      <c r="A154" s="48">
        <v>101</v>
      </c>
      <c r="B154" s="54" t="s">
        <v>142</v>
      </c>
      <c r="C154" s="48" t="s">
        <v>20</v>
      </c>
      <c r="D154" s="60">
        <v>7.66</v>
      </c>
      <c r="E154" s="57" t="s">
        <v>6</v>
      </c>
      <c r="F154" s="119"/>
      <c r="G154" s="57" t="s">
        <v>6</v>
      </c>
      <c r="H154" s="111"/>
    </row>
    <row r="155" spans="1:8" s="17" customFormat="1" ht="33" customHeight="1" x14ac:dyDescent="0.35">
      <c r="A155" s="48">
        <v>102</v>
      </c>
      <c r="B155" s="54" t="s">
        <v>172</v>
      </c>
      <c r="C155" s="48" t="s">
        <v>14</v>
      </c>
      <c r="D155" s="48">
        <v>6</v>
      </c>
      <c r="E155" s="57"/>
      <c r="F155" s="57" t="s">
        <v>6</v>
      </c>
      <c r="G155" s="57"/>
      <c r="H155" s="111"/>
    </row>
    <row r="156" spans="1:8" s="17" customFormat="1" ht="33" customHeight="1" x14ac:dyDescent="0.35">
      <c r="A156" s="179" t="s">
        <v>19</v>
      </c>
      <c r="B156" s="180"/>
      <c r="C156" s="180"/>
      <c r="D156" s="180"/>
      <c r="E156" s="180"/>
      <c r="F156" s="180"/>
      <c r="G156" s="180"/>
      <c r="H156" s="111"/>
    </row>
    <row r="157" spans="1:8" s="17" customFormat="1" ht="33" customHeight="1" x14ac:dyDescent="0.35">
      <c r="A157" s="48">
        <v>103</v>
      </c>
      <c r="B157" s="105" t="s">
        <v>218</v>
      </c>
      <c r="C157" s="59" t="s">
        <v>173</v>
      </c>
      <c r="D157" s="59">
        <v>29</v>
      </c>
      <c r="E157" s="57" t="s">
        <v>6</v>
      </c>
      <c r="F157" s="137"/>
      <c r="G157" s="57"/>
      <c r="H157" s="111"/>
    </row>
    <row r="158" spans="1:8" s="17" customFormat="1" ht="33" customHeight="1" x14ac:dyDescent="0.35">
      <c r="A158" s="181" t="s">
        <v>180</v>
      </c>
      <c r="B158" s="182"/>
      <c r="C158" s="182"/>
      <c r="D158" s="182"/>
      <c r="E158" s="182"/>
      <c r="F158" s="182"/>
      <c r="G158" s="182"/>
      <c r="H158" s="111"/>
    </row>
    <row r="159" spans="1:8" s="17" customFormat="1" ht="33" customHeight="1" x14ac:dyDescent="0.35">
      <c r="A159" s="179" t="s">
        <v>16</v>
      </c>
      <c r="B159" s="180"/>
      <c r="C159" s="180"/>
      <c r="D159" s="180"/>
      <c r="E159" s="180"/>
      <c r="F159" s="180"/>
      <c r="G159" s="180"/>
      <c r="H159" s="111"/>
    </row>
    <row r="160" spans="1:8" s="17" customFormat="1" ht="33" customHeight="1" x14ac:dyDescent="0.35">
      <c r="A160" s="48">
        <v>104</v>
      </c>
      <c r="B160" s="54" t="s">
        <v>174</v>
      </c>
      <c r="C160" s="48" t="s">
        <v>14</v>
      </c>
      <c r="D160" s="59">
        <v>1</v>
      </c>
      <c r="E160" s="113"/>
      <c r="F160" s="57" t="s">
        <v>6</v>
      </c>
      <c r="G160" s="57"/>
      <c r="H160" s="111"/>
    </row>
    <row r="161" spans="1:8" s="17" customFormat="1" ht="47.25" customHeight="1" x14ac:dyDescent="0.35">
      <c r="A161" s="48">
        <v>105</v>
      </c>
      <c r="B161" s="54" t="s">
        <v>189</v>
      </c>
      <c r="C161" s="48" t="s">
        <v>14</v>
      </c>
      <c r="D161" s="59">
        <v>1</v>
      </c>
      <c r="E161" s="57"/>
      <c r="F161" s="57" t="s">
        <v>6</v>
      </c>
      <c r="G161" s="57"/>
      <c r="H161" s="111"/>
    </row>
    <row r="162" spans="1:8" s="17" customFormat="1" ht="33" customHeight="1" x14ac:dyDescent="0.35">
      <c r="A162" s="171" t="s">
        <v>175</v>
      </c>
      <c r="B162" s="172"/>
      <c r="C162" s="172"/>
      <c r="D162" s="172"/>
      <c r="E162" s="172"/>
      <c r="F162" s="172"/>
      <c r="G162" s="172"/>
      <c r="H162" s="111"/>
    </row>
    <row r="163" spans="1:8" s="17" customFormat="1" ht="33" customHeight="1" x14ac:dyDescent="0.35">
      <c r="A163" s="48">
        <f>A161+1</f>
        <v>106</v>
      </c>
      <c r="B163" s="54" t="s">
        <v>172</v>
      </c>
      <c r="C163" s="48" t="s">
        <v>14</v>
      </c>
      <c r="D163" s="114">
        <v>2</v>
      </c>
      <c r="E163" s="57"/>
      <c r="F163" s="57" t="s">
        <v>6</v>
      </c>
      <c r="G163" s="119"/>
      <c r="H163" s="111"/>
    </row>
    <row r="164" spans="1:8" s="17" customFormat="1" ht="33" customHeight="1" x14ac:dyDescent="0.35">
      <c r="A164" s="48">
        <f>A163+1</f>
        <v>107</v>
      </c>
      <c r="B164" s="54" t="s">
        <v>190</v>
      </c>
      <c r="C164" s="48" t="s">
        <v>14</v>
      </c>
      <c r="D164" s="114">
        <v>1</v>
      </c>
      <c r="E164" s="57"/>
      <c r="F164" s="57" t="s">
        <v>6</v>
      </c>
      <c r="G164" s="119"/>
      <c r="H164" s="111"/>
    </row>
    <row r="165" spans="1:8" s="17" customFormat="1" ht="33" customHeight="1" x14ac:dyDescent="0.35">
      <c r="A165" s="48">
        <f t="shared" ref="A165:A168" si="7">A164+1</f>
        <v>108</v>
      </c>
      <c r="B165" s="58" t="s">
        <v>176</v>
      </c>
      <c r="C165" s="48" t="s">
        <v>79</v>
      </c>
      <c r="D165" s="138">
        <f>0.238</f>
        <v>0.23799999999999999</v>
      </c>
      <c r="E165" s="57" t="s">
        <v>6</v>
      </c>
      <c r="F165" s="139"/>
      <c r="G165" s="57" t="s">
        <v>6</v>
      </c>
      <c r="H165" s="111"/>
    </row>
    <row r="166" spans="1:8" s="17" customFormat="1" ht="33" customHeight="1" x14ac:dyDescent="0.35">
      <c r="A166" s="48">
        <f t="shared" si="7"/>
        <v>109</v>
      </c>
      <c r="B166" s="58" t="s">
        <v>191</v>
      </c>
      <c r="C166" s="48" t="s">
        <v>79</v>
      </c>
      <c r="D166" s="138">
        <v>2E-3</v>
      </c>
      <c r="F166" s="57" t="s">
        <v>6</v>
      </c>
      <c r="G166" s="119"/>
      <c r="H166" s="111"/>
    </row>
    <row r="167" spans="1:8" s="17" customFormat="1" ht="33" customHeight="1" x14ac:dyDescent="0.35">
      <c r="A167" s="48">
        <f t="shared" si="7"/>
        <v>110</v>
      </c>
      <c r="B167" s="58" t="s">
        <v>192</v>
      </c>
      <c r="C167" s="48" t="s">
        <v>14</v>
      </c>
      <c r="D167" s="114">
        <v>2</v>
      </c>
      <c r="E167" s="108"/>
      <c r="F167" s="57" t="s">
        <v>6</v>
      </c>
      <c r="G167" s="119"/>
      <c r="H167" s="111"/>
    </row>
    <row r="168" spans="1:8" s="17" customFormat="1" ht="33" customHeight="1" x14ac:dyDescent="0.35">
      <c r="A168" s="48">
        <f t="shared" si="7"/>
        <v>111</v>
      </c>
      <c r="B168" s="58" t="s">
        <v>193</v>
      </c>
      <c r="C168" s="48" t="s">
        <v>14</v>
      </c>
      <c r="D168" s="114">
        <v>2</v>
      </c>
      <c r="E168" s="57" t="s">
        <v>6</v>
      </c>
      <c r="F168" s="137"/>
      <c r="G168" s="119"/>
      <c r="H168" s="111"/>
    </row>
    <row r="169" spans="1:8" s="17" customFormat="1" ht="33" customHeight="1" x14ac:dyDescent="0.35">
      <c r="A169" s="79" t="s">
        <v>194</v>
      </c>
      <c r="B169" s="79"/>
      <c r="C169" s="79"/>
      <c r="D169" s="79"/>
      <c r="E169" s="79"/>
      <c r="F169" s="79"/>
      <c r="G169" s="79"/>
      <c r="H169" s="111"/>
    </row>
    <row r="170" spans="1:8" s="17" customFormat="1" ht="33" customHeight="1" x14ac:dyDescent="0.35">
      <c r="A170" s="59">
        <v>112</v>
      </c>
      <c r="B170" s="54" t="s">
        <v>142</v>
      </c>
      <c r="C170" s="48" t="s">
        <v>79</v>
      </c>
      <c r="D170" s="67">
        <f>0.298</f>
        <v>0.29799999999999999</v>
      </c>
      <c r="E170" s="57" t="s">
        <v>6</v>
      </c>
      <c r="F170" s="118"/>
      <c r="G170" s="57" t="s">
        <v>6</v>
      </c>
      <c r="H170" s="111"/>
    </row>
    <row r="171" spans="1:8" s="17" customFormat="1" ht="33" customHeight="1" x14ac:dyDescent="0.35">
      <c r="A171" s="79" t="s">
        <v>149</v>
      </c>
      <c r="B171" s="79"/>
      <c r="C171" s="79"/>
      <c r="D171" s="79"/>
      <c r="E171" s="79"/>
      <c r="F171" s="79"/>
      <c r="G171" s="79"/>
      <c r="H171" s="111"/>
    </row>
    <row r="172" spans="1:8" s="17" customFormat="1" ht="33" customHeight="1" x14ac:dyDescent="0.35">
      <c r="A172" s="59">
        <f>A170+1</f>
        <v>113</v>
      </c>
      <c r="B172" s="58" t="s">
        <v>44</v>
      </c>
      <c r="C172" s="59" t="s">
        <v>13</v>
      </c>
      <c r="D172" s="59">
        <f>4.99*0.32</f>
        <v>1.5968</v>
      </c>
      <c r="E172" s="121"/>
      <c r="F172" s="57" t="s">
        <v>6</v>
      </c>
      <c r="G172" s="119"/>
      <c r="H172" s="111"/>
    </row>
    <row r="173" spans="1:8" s="17" customFormat="1" ht="33" customHeight="1" x14ac:dyDescent="0.35">
      <c r="A173" s="59">
        <f>A172+1</f>
        <v>114</v>
      </c>
      <c r="B173" s="58" t="s">
        <v>150</v>
      </c>
      <c r="C173" s="48" t="s">
        <v>13</v>
      </c>
      <c r="D173" s="67">
        <f>4.99*0.13*2</f>
        <v>1.2974000000000001</v>
      </c>
      <c r="E173" s="108"/>
      <c r="F173" s="57" t="s">
        <v>6</v>
      </c>
      <c r="G173" s="119"/>
      <c r="H173" s="111"/>
    </row>
    <row r="174" spans="1:8" s="17" customFormat="1" ht="33" customHeight="1" x14ac:dyDescent="0.35">
      <c r="A174" s="59">
        <f t="shared" ref="A174:A175" si="8">A173+1</f>
        <v>115</v>
      </c>
      <c r="B174" s="120" t="s">
        <v>67</v>
      </c>
      <c r="C174" s="48" t="s">
        <v>12</v>
      </c>
      <c r="D174" s="112">
        <v>0.16</v>
      </c>
      <c r="E174" s="57"/>
      <c r="F174" s="57" t="s">
        <v>6</v>
      </c>
      <c r="G174" s="119"/>
      <c r="H174" s="111"/>
    </row>
    <row r="175" spans="1:8" s="17" customFormat="1" ht="33" customHeight="1" x14ac:dyDescent="0.35">
      <c r="A175" s="59">
        <f t="shared" si="8"/>
        <v>116</v>
      </c>
      <c r="B175" s="58" t="s">
        <v>151</v>
      </c>
      <c r="C175" s="48" t="s">
        <v>13</v>
      </c>
      <c r="D175" s="114">
        <v>40</v>
      </c>
      <c r="E175" s="108"/>
      <c r="F175" s="57" t="s">
        <v>6</v>
      </c>
      <c r="G175" s="119"/>
      <c r="H175" s="111"/>
    </row>
    <row r="176" spans="1:8" s="17" customFormat="1" ht="33" customHeight="1" x14ac:dyDescent="0.35">
      <c r="A176" s="79" t="s">
        <v>29</v>
      </c>
      <c r="B176" s="79"/>
      <c r="C176" s="79"/>
      <c r="D176" s="79"/>
      <c r="E176" s="79"/>
      <c r="F176" s="79"/>
      <c r="G176" s="79"/>
      <c r="H176" s="111"/>
    </row>
    <row r="177" spans="1:8" s="17" customFormat="1" ht="33" customHeight="1" x14ac:dyDescent="0.35">
      <c r="A177" s="59">
        <f>A175+1</f>
        <v>117</v>
      </c>
      <c r="B177" s="58" t="s">
        <v>152</v>
      </c>
      <c r="C177" s="48" t="s">
        <v>25</v>
      </c>
      <c r="D177" s="59">
        <f>0.025/2</f>
        <v>1.2500000000000001E-2</v>
      </c>
      <c r="E177" s="57" t="s">
        <v>6</v>
      </c>
      <c r="G177" s="119"/>
      <c r="H177" s="111"/>
    </row>
    <row r="178" spans="1:8" s="17" customFormat="1" ht="33" customHeight="1" x14ac:dyDescent="0.35">
      <c r="A178" s="59">
        <f>A177+1</f>
        <v>118</v>
      </c>
      <c r="B178" s="58" t="s">
        <v>153</v>
      </c>
      <c r="C178" s="48" t="s">
        <v>79</v>
      </c>
      <c r="D178" s="59">
        <f>0.179/2</f>
        <v>8.9499999999999996E-2</v>
      </c>
      <c r="E178" s="57" t="s">
        <v>6</v>
      </c>
      <c r="F178" s="57"/>
      <c r="G178" s="57" t="s">
        <v>6</v>
      </c>
      <c r="H178" s="111"/>
    </row>
    <row r="179" spans="1:8" s="17" customFormat="1" ht="33" customHeight="1" x14ac:dyDescent="0.35">
      <c r="A179" s="79" t="s">
        <v>30</v>
      </c>
      <c r="B179" s="79"/>
      <c r="C179" s="79"/>
      <c r="D179" s="79"/>
      <c r="E179" s="79"/>
      <c r="F179" s="79"/>
      <c r="G179" s="79"/>
      <c r="H179" s="111"/>
    </row>
    <row r="180" spans="1:8" s="17" customFormat="1" ht="33" customHeight="1" x14ac:dyDescent="0.35">
      <c r="A180" s="59">
        <f>A178+1</f>
        <v>119</v>
      </c>
      <c r="B180" s="58" t="s">
        <v>44</v>
      </c>
      <c r="C180" s="59" t="s">
        <v>13</v>
      </c>
      <c r="D180" s="125">
        <f>1.82*0.32</f>
        <v>0.58240000000000003</v>
      </c>
      <c r="E180" s="121"/>
      <c r="F180" s="57" t="s">
        <v>6</v>
      </c>
      <c r="G180" s="122"/>
      <c r="H180" s="111"/>
    </row>
    <row r="181" spans="1:8" s="17" customFormat="1" ht="33" customHeight="1" x14ac:dyDescent="0.35">
      <c r="A181" s="59">
        <f>A180+1</f>
        <v>120</v>
      </c>
      <c r="B181" s="54" t="s">
        <v>154</v>
      </c>
      <c r="C181" s="48" t="s">
        <v>13</v>
      </c>
      <c r="D181" s="67">
        <f>1.82*0.13*2</f>
        <v>0.47320000000000001</v>
      </c>
      <c r="E181" s="108"/>
      <c r="F181" s="57" t="s">
        <v>6</v>
      </c>
      <c r="G181" s="122"/>
      <c r="H181" s="111"/>
    </row>
    <row r="182" spans="1:8" s="17" customFormat="1" ht="33" customHeight="1" x14ac:dyDescent="0.35">
      <c r="A182" s="79" t="s">
        <v>155</v>
      </c>
      <c r="B182" s="79"/>
      <c r="C182" s="79"/>
      <c r="D182" s="79"/>
      <c r="E182" s="79"/>
      <c r="F182" s="79"/>
      <c r="G182" s="79"/>
      <c r="H182" s="111"/>
    </row>
    <row r="183" spans="1:8" s="17" customFormat="1" ht="33" customHeight="1" x14ac:dyDescent="0.35">
      <c r="A183" s="59">
        <f>A181+1</f>
        <v>121</v>
      </c>
      <c r="B183" s="58" t="s">
        <v>156</v>
      </c>
      <c r="C183" s="48" t="s">
        <v>14</v>
      </c>
      <c r="D183" s="114">
        <v>2</v>
      </c>
      <c r="E183" s="108"/>
      <c r="F183" s="57" t="s">
        <v>6</v>
      </c>
      <c r="G183" s="119"/>
      <c r="H183" s="111"/>
    </row>
    <row r="184" spans="1:8" s="17" customFormat="1" ht="33" customHeight="1" x14ac:dyDescent="0.35">
      <c r="A184" s="157" t="s">
        <v>26</v>
      </c>
      <c r="B184" s="157"/>
      <c r="C184" s="157"/>
      <c r="D184" s="157"/>
      <c r="E184" s="157"/>
      <c r="F184" s="157"/>
      <c r="G184" s="157"/>
      <c r="H184" s="111"/>
    </row>
    <row r="185" spans="1:8" s="17" customFormat="1" ht="33" customHeight="1" x14ac:dyDescent="0.35">
      <c r="A185" s="59">
        <v>122</v>
      </c>
      <c r="B185" s="58" t="s">
        <v>211</v>
      </c>
      <c r="C185" s="48" t="s">
        <v>12</v>
      </c>
      <c r="D185" s="127">
        <f>0.3+0.21</f>
        <v>0.51</v>
      </c>
      <c r="E185" s="57" t="s">
        <v>6</v>
      </c>
      <c r="F185" s="119"/>
      <c r="G185" s="119"/>
      <c r="H185" s="111"/>
    </row>
    <row r="186" spans="1:8" s="17" customFormat="1" ht="33" customHeight="1" x14ac:dyDescent="0.35">
      <c r="A186" s="59">
        <f>A185+1</f>
        <v>123</v>
      </c>
      <c r="B186" s="58" t="s">
        <v>179</v>
      </c>
      <c r="C186" s="48" t="s">
        <v>25</v>
      </c>
      <c r="D186" s="127">
        <f>7+2.21</f>
        <v>9.2100000000000009</v>
      </c>
      <c r="E186" s="57" t="s">
        <v>6</v>
      </c>
      <c r="F186" s="119"/>
      <c r="G186" s="119"/>
      <c r="H186" s="111"/>
    </row>
    <row r="187" spans="1:8" s="17" customFormat="1" ht="33" customHeight="1" x14ac:dyDescent="0.35">
      <c r="A187" s="183" t="s">
        <v>181</v>
      </c>
      <c r="B187" s="183"/>
      <c r="C187" s="183"/>
      <c r="D187" s="183"/>
      <c r="E187" s="183"/>
      <c r="F187" s="183"/>
      <c r="G187" s="183"/>
      <c r="H187" s="111"/>
    </row>
    <row r="188" spans="1:8" s="17" customFormat="1" ht="33" customHeight="1" x14ac:dyDescent="0.35">
      <c r="A188" s="177" t="s">
        <v>28</v>
      </c>
      <c r="B188" s="177"/>
      <c r="C188" s="177"/>
      <c r="D188" s="177"/>
      <c r="E188" s="177"/>
      <c r="F188" s="177"/>
      <c r="G188" s="177"/>
      <c r="H188" s="111"/>
    </row>
    <row r="189" spans="1:8" s="17" customFormat="1" ht="33" customHeight="1" x14ac:dyDescent="0.35">
      <c r="A189" s="106">
        <v>123</v>
      </c>
      <c r="B189" s="54" t="s">
        <v>182</v>
      </c>
      <c r="C189" s="48" t="s">
        <v>20</v>
      </c>
      <c r="D189" s="67">
        <f>6*6*29.79/1000</f>
        <v>1.0724400000000001</v>
      </c>
      <c r="E189" s="57" t="s">
        <v>6</v>
      </c>
      <c r="F189" s="57"/>
      <c r="G189" s="57" t="s">
        <v>6</v>
      </c>
      <c r="H189" s="111"/>
    </row>
    <row r="190" spans="1:8" s="17" customFormat="1" ht="33" customHeight="1" x14ac:dyDescent="0.35">
      <c r="A190" s="157" t="s">
        <v>30</v>
      </c>
      <c r="B190" s="157"/>
      <c r="C190" s="157"/>
      <c r="D190" s="157"/>
      <c r="E190" s="157"/>
      <c r="F190" s="157"/>
      <c r="G190" s="157"/>
      <c r="H190" s="111"/>
    </row>
    <row r="191" spans="1:8" s="17" customFormat="1" ht="33" customHeight="1" x14ac:dyDescent="0.35">
      <c r="A191" s="59">
        <f>A189+1</f>
        <v>124</v>
      </c>
      <c r="B191" s="58" t="s">
        <v>44</v>
      </c>
      <c r="C191" s="59" t="s">
        <v>13</v>
      </c>
      <c r="D191" s="59">
        <f>17.97*0.15</f>
        <v>2.6954999999999996</v>
      </c>
      <c r="E191" s="121"/>
      <c r="F191" s="57" t="s">
        <v>6</v>
      </c>
      <c r="G191" s="57"/>
      <c r="H191" s="111"/>
    </row>
    <row r="192" spans="1:8" s="17" customFormat="1" ht="33" customHeight="1" x14ac:dyDescent="0.35">
      <c r="A192" s="59">
        <f>A191+1</f>
        <v>125</v>
      </c>
      <c r="B192" s="54" t="s">
        <v>154</v>
      </c>
      <c r="C192" s="48" t="s">
        <v>13</v>
      </c>
      <c r="D192" s="67">
        <f>17.97*0.113*2</f>
        <v>4.0612199999999996</v>
      </c>
      <c r="E192" s="108"/>
      <c r="F192" s="57" t="s">
        <v>6</v>
      </c>
      <c r="G192" s="139"/>
      <c r="H192" s="111"/>
    </row>
    <row r="193" spans="1:8" s="17" customFormat="1" ht="33" customHeight="1" x14ac:dyDescent="0.35">
      <c r="A193" s="59">
        <f t="shared" ref="A193:A194" si="9">A192+1</f>
        <v>126</v>
      </c>
      <c r="B193" s="54" t="s">
        <v>22</v>
      </c>
      <c r="C193" s="48" t="s">
        <v>13</v>
      </c>
      <c r="D193" s="60">
        <f>0.71/5*1*1200</f>
        <v>170.39999999999998</v>
      </c>
      <c r="E193" s="108"/>
      <c r="F193" s="57" t="s">
        <v>6</v>
      </c>
      <c r="G193" s="140"/>
      <c r="H193" s="111"/>
    </row>
    <row r="194" spans="1:8" s="17" customFormat="1" ht="33" customHeight="1" x14ac:dyDescent="0.35">
      <c r="A194" s="59">
        <f t="shared" si="9"/>
        <v>127</v>
      </c>
      <c r="B194" s="54" t="s">
        <v>23</v>
      </c>
      <c r="C194" s="48" t="s">
        <v>12</v>
      </c>
      <c r="D194" s="112">
        <f>0.71/5*4</f>
        <v>0.56799999999999995</v>
      </c>
      <c r="E194" s="57"/>
      <c r="F194" s="57" t="s">
        <v>6</v>
      </c>
      <c r="G194" s="57"/>
      <c r="H194" s="111"/>
    </row>
    <row r="195" spans="1:8" s="17" customFormat="1" ht="33" customHeight="1" x14ac:dyDescent="0.35">
      <c r="A195" s="177" t="s">
        <v>29</v>
      </c>
      <c r="B195" s="177"/>
      <c r="C195" s="177"/>
      <c r="D195" s="177"/>
      <c r="E195" s="177"/>
      <c r="F195" s="177"/>
      <c r="G195" s="177"/>
      <c r="H195" s="111"/>
    </row>
    <row r="196" spans="1:8" s="17" customFormat="1" ht="33" customHeight="1" x14ac:dyDescent="0.35">
      <c r="A196" s="59">
        <f>A194+1</f>
        <v>128</v>
      </c>
      <c r="B196" s="61" t="s">
        <v>219</v>
      </c>
      <c r="C196" s="62" t="s">
        <v>20</v>
      </c>
      <c r="D196" s="141">
        <f>0.24*7.85*10/1000</f>
        <v>1.8839999999999999E-2</v>
      </c>
      <c r="E196" s="57" t="s">
        <v>6</v>
      </c>
      <c r="G196" s="115"/>
      <c r="H196" s="111"/>
    </row>
    <row r="197" spans="1:8" s="17" customFormat="1" ht="33" customHeight="1" x14ac:dyDescent="0.35">
      <c r="A197" s="59">
        <f>A196+1</f>
        <v>129</v>
      </c>
      <c r="B197" s="61" t="s">
        <v>220</v>
      </c>
      <c r="C197" s="62" t="s">
        <v>20</v>
      </c>
      <c r="D197" s="67">
        <f>20.99*10/1000</f>
        <v>0.20989999999999998</v>
      </c>
      <c r="E197" s="57" t="s">
        <v>6</v>
      </c>
      <c r="F197" s="115"/>
      <c r="G197" s="57"/>
      <c r="H197" s="111"/>
    </row>
    <row r="198" spans="1:8" s="17" customFormat="1" ht="33" customHeight="1" x14ac:dyDescent="0.35">
      <c r="A198" s="157" t="s">
        <v>30</v>
      </c>
      <c r="B198" s="157"/>
      <c r="C198" s="157"/>
      <c r="D198" s="157"/>
      <c r="E198" s="157"/>
      <c r="F198" s="157"/>
      <c r="G198" s="157"/>
      <c r="H198" s="111"/>
    </row>
    <row r="199" spans="1:8" s="17" customFormat="1" ht="33" customHeight="1" x14ac:dyDescent="0.35">
      <c r="A199" s="59">
        <f>A197+1</f>
        <v>130</v>
      </c>
      <c r="B199" s="58" t="s">
        <v>44</v>
      </c>
      <c r="C199" s="59" t="s">
        <v>13</v>
      </c>
      <c r="D199" s="59">
        <f>5.28*0.15</f>
        <v>0.79200000000000004</v>
      </c>
      <c r="E199" s="121"/>
      <c r="F199" s="57" t="s">
        <v>6</v>
      </c>
      <c r="G199" s="118"/>
      <c r="H199" s="111"/>
    </row>
    <row r="200" spans="1:8" s="17" customFormat="1" ht="33" customHeight="1" x14ac:dyDescent="0.35">
      <c r="A200" s="59">
        <f>A199+1</f>
        <v>131</v>
      </c>
      <c r="B200" s="54" t="s">
        <v>154</v>
      </c>
      <c r="C200" s="48" t="s">
        <v>13</v>
      </c>
      <c r="D200" s="67">
        <f>5.28*0.113*2</f>
        <v>1.1932800000000001</v>
      </c>
      <c r="E200" s="108"/>
      <c r="F200" s="57" t="s">
        <v>6</v>
      </c>
      <c r="G200" s="115"/>
      <c r="H200" s="111"/>
    </row>
    <row r="201" spans="1:8" s="17" customFormat="1" ht="33" customHeight="1" x14ac:dyDescent="0.35">
      <c r="A201" s="177" t="s">
        <v>183</v>
      </c>
      <c r="B201" s="177"/>
      <c r="C201" s="177"/>
      <c r="D201" s="177"/>
      <c r="E201" s="177"/>
      <c r="F201" s="177"/>
      <c r="G201" s="177"/>
      <c r="H201" s="111"/>
    </row>
    <row r="202" spans="1:8" s="17" customFormat="1" ht="33" customHeight="1" x14ac:dyDescent="0.35">
      <c r="A202" s="59">
        <f>A200+1</f>
        <v>132</v>
      </c>
      <c r="B202" s="54" t="s">
        <v>184</v>
      </c>
      <c r="C202" s="59" t="s">
        <v>14</v>
      </c>
      <c r="D202" s="114">
        <v>7</v>
      </c>
      <c r="E202" s="67"/>
      <c r="F202" s="57" t="s">
        <v>6</v>
      </c>
      <c r="G202" s="67"/>
      <c r="H202" s="111"/>
    </row>
    <row r="203" spans="1:8" s="17" customFormat="1" ht="33" customHeight="1" x14ac:dyDescent="0.35">
      <c r="A203" s="59">
        <f>A202+1</f>
        <v>133</v>
      </c>
      <c r="B203" s="54" t="s">
        <v>185</v>
      </c>
      <c r="C203" s="59" t="s">
        <v>186</v>
      </c>
      <c r="D203" s="114">
        <v>6</v>
      </c>
      <c r="E203" s="67"/>
      <c r="F203" s="57" t="s">
        <v>6</v>
      </c>
      <c r="G203" s="67"/>
      <c r="H203" s="111"/>
    </row>
    <row r="204" spans="1:8" s="17" customFormat="1" ht="33" customHeight="1" x14ac:dyDescent="0.35">
      <c r="A204" s="59">
        <f>A203+1</f>
        <v>134</v>
      </c>
      <c r="B204" s="116" t="s">
        <v>187</v>
      </c>
      <c r="C204" s="59" t="s">
        <v>186</v>
      </c>
      <c r="D204" s="48">
        <v>1</v>
      </c>
      <c r="E204" s="117"/>
      <c r="F204" s="57" t="s">
        <v>6</v>
      </c>
      <c r="G204" s="117"/>
      <c r="H204" s="111"/>
    </row>
    <row r="205" spans="1:8" s="17" customFormat="1" ht="33" customHeight="1" x14ac:dyDescent="0.35">
      <c r="A205" s="178" t="s">
        <v>188</v>
      </c>
      <c r="B205" s="178"/>
      <c r="C205" s="178"/>
      <c r="D205" s="178"/>
      <c r="E205" s="178"/>
      <c r="F205" s="178"/>
      <c r="G205" s="178"/>
      <c r="H205" s="111"/>
    </row>
    <row r="206" spans="1:8" s="17" customFormat="1" ht="33" customHeight="1" x14ac:dyDescent="0.35">
      <c r="A206" s="59">
        <v>135</v>
      </c>
      <c r="B206" s="105" t="s">
        <v>196</v>
      </c>
      <c r="C206" s="48" t="s">
        <v>14</v>
      </c>
      <c r="D206" s="114">
        <v>2</v>
      </c>
      <c r="E206" s="108"/>
      <c r="F206" s="57" t="s">
        <v>6</v>
      </c>
      <c r="G206" s="119"/>
      <c r="H206" s="111"/>
    </row>
    <row r="207" spans="1:8" s="17" customFormat="1" ht="33" customHeight="1" x14ac:dyDescent="0.35">
      <c r="A207" s="59">
        <v>136</v>
      </c>
      <c r="B207" s="58" t="s">
        <v>197</v>
      </c>
      <c r="C207" s="48" t="s">
        <v>25</v>
      </c>
      <c r="D207" s="127">
        <f>3.5*1.5</f>
        <v>5.25</v>
      </c>
      <c r="E207" s="108"/>
      <c r="F207" s="57" t="s">
        <v>6</v>
      </c>
      <c r="G207" s="119"/>
      <c r="H207" s="124"/>
    </row>
    <row r="208" spans="1:8" s="44" customFormat="1" ht="21.75" customHeight="1" x14ac:dyDescent="0.35">
      <c r="A208" s="154" t="s">
        <v>43</v>
      </c>
      <c r="B208" s="155"/>
      <c r="C208" s="155"/>
      <c r="D208" s="155"/>
      <c r="E208" s="155"/>
      <c r="F208" s="155"/>
      <c r="G208" s="155"/>
      <c r="H208" s="156"/>
    </row>
    <row r="209" spans="1:8" s="44" customFormat="1" ht="29.25" customHeight="1" x14ac:dyDescent="0.35">
      <c r="A209" s="106">
        <v>137</v>
      </c>
      <c r="B209" s="49" t="s">
        <v>97</v>
      </c>
      <c r="C209" s="48" t="s">
        <v>39</v>
      </c>
      <c r="D209" s="59">
        <f>400+160+120</f>
        <v>680</v>
      </c>
      <c r="E209" s="57" t="s">
        <v>6</v>
      </c>
      <c r="F209" s="126"/>
      <c r="G209" s="57" t="s">
        <v>6</v>
      </c>
      <c r="H209" s="106"/>
    </row>
    <row r="210" spans="1:8" s="44" customFormat="1" ht="32.25" customHeight="1" x14ac:dyDescent="0.35">
      <c r="A210" s="106">
        <f>A209+1</f>
        <v>138</v>
      </c>
      <c r="B210" s="49" t="s">
        <v>102</v>
      </c>
      <c r="C210" s="48" t="s">
        <v>14</v>
      </c>
      <c r="D210" s="59">
        <v>32</v>
      </c>
      <c r="E210" s="57" t="s">
        <v>6</v>
      </c>
      <c r="F210" s="126"/>
      <c r="G210" s="57" t="s">
        <v>6</v>
      </c>
      <c r="H210" s="106"/>
    </row>
    <row r="211" spans="1:8" s="44" customFormat="1" ht="21.75" customHeight="1" x14ac:dyDescent="0.35">
      <c r="A211" s="106">
        <f t="shared" ref="A211:A234" si="10">A210+1</f>
        <v>139</v>
      </c>
      <c r="B211" s="49" t="s">
        <v>103</v>
      </c>
      <c r="C211" s="48" t="s">
        <v>14</v>
      </c>
      <c r="D211" s="59">
        <v>32</v>
      </c>
      <c r="E211" s="139"/>
      <c r="F211" s="57" t="s">
        <v>6</v>
      </c>
      <c r="G211" s="97"/>
      <c r="H211" s="142"/>
    </row>
    <row r="212" spans="1:8" s="44" customFormat="1" ht="34.5" customHeight="1" x14ac:dyDescent="0.35">
      <c r="A212" s="106">
        <f t="shared" si="10"/>
        <v>140</v>
      </c>
      <c r="B212" s="49" t="s">
        <v>96</v>
      </c>
      <c r="C212" s="48" t="s">
        <v>39</v>
      </c>
      <c r="D212" s="59">
        <v>40</v>
      </c>
      <c r="E212" s="57" t="s">
        <v>6</v>
      </c>
      <c r="F212" s="126"/>
      <c r="G212" s="57" t="s">
        <v>6</v>
      </c>
      <c r="H212" s="99" t="s">
        <v>98</v>
      </c>
    </row>
    <row r="213" spans="1:8" s="44" customFormat="1" ht="34.5" customHeight="1" x14ac:dyDescent="0.35">
      <c r="A213" s="106">
        <f t="shared" si="10"/>
        <v>141</v>
      </c>
      <c r="B213" s="45" t="s">
        <v>130</v>
      </c>
      <c r="C213" s="48" t="s">
        <v>39</v>
      </c>
      <c r="D213" s="59">
        <v>524</v>
      </c>
      <c r="E213" s="57" t="s">
        <v>6</v>
      </c>
      <c r="F213" s="57"/>
      <c r="G213" s="57" t="s">
        <v>6</v>
      </c>
      <c r="H213" s="106"/>
    </row>
    <row r="214" spans="1:8" s="44" customFormat="1" ht="30.75" customHeight="1" x14ac:dyDescent="0.35">
      <c r="A214" s="106">
        <f>A213+1</f>
        <v>142</v>
      </c>
      <c r="B214" s="49" t="s">
        <v>104</v>
      </c>
      <c r="C214" s="48" t="s">
        <v>39</v>
      </c>
      <c r="D214" s="59">
        <v>29</v>
      </c>
      <c r="E214" s="57" t="s">
        <v>6</v>
      </c>
      <c r="F214" s="126"/>
      <c r="G214" s="57" t="s">
        <v>6</v>
      </c>
      <c r="H214" s="99" t="s">
        <v>99</v>
      </c>
    </row>
    <row r="215" spans="1:8" s="44" customFormat="1" ht="21" customHeight="1" x14ac:dyDescent="0.35">
      <c r="A215" s="106">
        <f t="shared" si="10"/>
        <v>143</v>
      </c>
      <c r="B215" s="49" t="s">
        <v>118</v>
      </c>
      <c r="C215" s="48" t="s">
        <v>39</v>
      </c>
      <c r="D215" s="59">
        <f>178/2</f>
        <v>89</v>
      </c>
      <c r="E215" s="57"/>
      <c r="F215" s="57" t="s">
        <v>6</v>
      </c>
      <c r="G215" s="57"/>
      <c r="H215" s="99"/>
    </row>
    <row r="216" spans="1:8" s="44" customFormat="1" ht="33.75" customHeight="1" x14ac:dyDescent="0.35">
      <c r="A216" s="106">
        <f t="shared" si="10"/>
        <v>144</v>
      </c>
      <c r="B216" s="49" t="s">
        <v>119</v>
      </c>
      <c r="C216" s="48" t="s">
        <v>39</v>
      </c>
      <c r="D216" s="59">
        <f>58/2</f>
        <v>29</v>
      </c>
      <c r="E216" s="57" t="s">
        <v>6</v>
      </c>
      <c r="F216" s="143"/>
      <c r="G216" s="57" t="s">
        <v>6</v>
      </c>
      <c r="H216" s="99"/>
    </row>
    <row r="217" spans="1:8" s="44" customFormat="1" ht="27.75" customHeight="1" x14ac:dyDescent="0.35">
      <c r="A217" s="106">
        <f t="shared" si="10"/>
        <v>145</v>
      </c>
      <c r="B217" s="49" t="s">
        <v>105</v>
      </c>
      <c r="C217" s="48" t="s">
        <v>39</v>
      </c>
      <c r="D217" s="59">
        <f>24+20</f>
        <v>44</v>
      </c>
      <c r="E217" s="57" t="s">
        <v>6</v>
      </c>
      <c r="F217" s="126"/>
      <c r="G217" s="57" t="s">
        <v>6</v>
      </c>
      <c r="H217" s="99" t="s">
        <v>100</v>
      </c>
    </row>
    <row r="218" spans="1:8" s="44" customFormat="1" ht="33" customHeight="1" x14ac:dyDescent="0.35">
      <c r="A218" s="106">
        <f t="shared" si="10"/>
        <v>146</v>
      </c>
      <c r="B218" s="49" t="s">
        <v>106</v>
      </c>
      <c r="C218" s="48" t="s">
        <v>39</v>
      </c>
      <c r="D218" s="59">
        <v>65</v>
      </c>
      <c r="E218" s="57" t="s">
        <v>6</v>
      </c>
      <c r="F218" s="126"/>
      <c r="G218" s="57" t="s">
        <v>6</v>
      </c>
      <c r="H218" s="99" t="s">
        <v>115</v>
      </c>
    </row>
    <row r="219" spans="1:8" s="44" customFormat="1" ht="33.75" customHeight="1" x14ac:dyDescent="0.35">
      <c r="A219" s="106">
        <f t="shared" si="10"/>
        <v>147</v>
      </c>
      <c r="B219" s="49" t="s">
        <v>107</v>
      </c>
      <c r="C219" s="48" t="s">
        <v>39</v>
      </c>
      <c r="D219" s="59">
        <v>145</v>
      </c>
      <c r="E219" s="57" t="s">
        <v>6</v>
      </c>
      <c r="F219" s="126"/>
      <c r="G219" s="57" t="s">
        <v>6</v>
      </c>
      <c r="H219" s="99" t="s">
        <v>101</v>
      </c>
    </row>
    <row r="220" spans="1:8" s="44" customFormat="1" ht="21.75" customHeight="1" x14ac:dyDescent="0.35">
      <c r="A220" s="106">
        <f t="shared" si="10"/>
        <v>148</v>
      </c>
      <c r="B220" s="49" t="s">
        <v>120</v>
      </c>
      <c r="C220" s="48" t="s">
        <v>14</v>
      </c>
      <c r="D220" s="59">
        <v>10</v>
      </c>
      <c r="E220" s="139"/>
      <c r="F220" s="57" t="s">
        <v>6</v>
      </c>
      <c r="G220" s="97"/>
      <c r="H220" s="99"/>
    </row>
    <row r="221" spans="1:8" s="44" customFormat="1" ht="33" customHeight="1" x14ac:dyDescent="0.35">
      <c r="A221" s="106">
        <f t="shared" si="10"/>
        <v>149</v>
      </c>
      <c r="B221" s="49" t="s">
        <v>108</v>
      </c>
      <c r="C221" s="48" t="s">
        <v>14</v>
      </c>
      <c r="D221" s="59">
        <v>1</v>
      </c>
      <c r="E221" s="57" t="s">
        <v>6</v>
      </c>
      <c r="F221" s="126"/>
      <c r="G221" s="57" t="s">
        <v>6</v>
      </c>
      <c r="H221" s="99" t="s">
        <v>116</v>
      </c>
    </row>
    <row r="222" spans="1:8" s="44" customFormat="1" ht="36" customHeight="1" x14ac:dyDescent="0.35">
      <c r="A222" s="106">
        <f t="shared" si="10"/>
        <v>150</v>
      </c>
      <c r="B222" s="49" t="s">
        <v>109</v>
      </c>
      <c r="C222" s="48" t="s">
        <v>14</v>
      </c>
      <c r="D222" s="59">
        <v>1</v>
      </c>
      <c r="E222" s="139"/>
      <c r="F222" s="57" t="s">
        <v>6</v>
      </c>
      <c r="G222" s="97"/>
      <c r="H222" s="99"/>
    </row>
    <row r="223" spans="1:8" s="44" customFormat="1" ht="32.25" customHeight="1" x14ac:dyDescent="0.35">
      <c r="A223" s="106">
        <f t="shared" si="10"/>
        <v>151</v>
      </c>
      <c r="B223" s="49" t="s">
        <v>121</v>
      </c>
      <c r="C223" s="48" t="s">
        <v>14</v>
      </c>
      <c r="D223" s="59">
        <v>1</v>
      </c>
      <c r="E223" s="57" t="s">
        <v>6</v>
      </c>
      <c r="F223" s="126"/>
      <c r="G223" s="57" t="s">
        <v>6</v>
      </c>
      <c r="H223" s="99" t="s">
        <v>117</v>
      </c>
    </row>
    <row r="224" spans="1:8" s="44" customFormat="1" ht="21.75" customHeight="1" x14ac:dyDescent="0.35">
      <c r="A224" s="106">
        <f t="shared" si="10"/>
        <v>152</v>
      </c>
      <c r="B224" s="49" t="s">
        <v>110</v>
      </c>
      <c r="C224" s="48" t="s">
        <v>39</v>
      </c>
      <c r="D224" s="59">
        <v>50</v>
      </c>
      <c r="E224" s="139"/>
      <c r="F224" s="57" t="s">
        <v>6</v>
      </c>
      <c r="G224" s="97"/>
      <c r="H224" s="142"/>
    </row>
    <row r="225" spans="1:8" s="44" customFormat="1" ht="37.5" customHeight="1" x14ac:dyDescent="0.35">
      <c r="A225" s="106">
        <f t="shared" si="10"/>
        <v>153</v>
      </c>
      <c r="B225" s="49" t="s">
        <v>125</v>
      </c>
      <c r="C225" s="48" t="s">
        <v>39</v>
      </c>
      <c r="D225" s="59">
        <v>30</v>
      </c>
      <c r="E225" s="57" t="s">
        <v>6</v>
      </c>
      <c r="F225" s="57"/>
      <c r="G225" s="57" t="s">
        <v>6</v>
      </c>
      <c r="H225" s="99" t="s">
        <v>115</v>
      </c>
    </row>
    <row r="226" spans="1:8" s="44" customFormat="1" ht="37.5" customHeight="1" x14ac:dyDescent="0.35">
      <c r="A226" s="106">
        <f t="shared" si="10"/>
        <v>154</v>
      </c>
      <c r="B226" s="49" t="s">
        <v>124</v>
      </c>
      <c r="C226" s="48" t="s">
        <v>39</v>
      </c>
      <c r="D226" s="59">
        <v>30</v>
      </c>
      <c r="E226" s="57" t="s">
        <v>6</v>
      </c>
      <c r="F226" s="57"/>
      <c r="G226" s="57" t="s">
        <v>6</v>
      </c>
      <c r="H226" s="99" t="s">
        <v>100</v>
      </c>
    </row>
    <row r="227" spans="1:8" s="44" customFormat="1" ht="26.25" customHeight="1" x14ac:dyDescent="0.35">
      <c r="A227" s="106">
        <f t="shared" si="10"/>
        <v>155</v>
      </c>
      <c r="B227" s="45" t="s">
        <v>114</v>
      </c>
      <c r="C227" s="98" t="s">
        <v>39</v>
      </c>
      <c r="D227" s="98">
        <v>40</v>
      </c>
      <c r="E227" s="139"/>
      <c r="F227" s="57" t="s">
        <v>6</v>
      </c>
      <c r="G227" s="97"/>
      <c r="H227" s="142"/>
    </row>
    <row r="228" spans="1:8" s="44" customFormat="1" ht="21.75" customHeight="1" x14ac:dyDescent="0.35">
      <c r="A228" s="106">
        <f t="shared" si="10"/>
        <v>156</v>
      </c>
      <c r="B228" s="45" t="s">
        <v>113</v>
      </c>
      <c r="C228" s="48" t="s">
        <v>39</v>
      </c>
      <c r="D228" s="59">
        <v>60</v>
      </c>
      <c r="E228" s="139"/>
      <c r="F228" s="57" t="s">
        <v>6</v>
      </c>
      <c r="G228" s="97"/>
      <c r="H228" s="142"/>
    </row>
    <row r="229" spans="1:8" s="44" customFormat="1" ht="21.75" customHeight="1" x14ac:dyDescent="0.35">
      <c r="A229" s="106">
        <f t="shared" si="10"/>
        <v>157</v>
      </c>
      <c r="B229" s="49" t="s">
        <v>111</v>
      </c>
      <c r="C229" s="48" t="s">
        <v>14</v>
      </c>
      <c r="D229" s="59">
        <v>4</v>
      </c>
      <c r="E229" s="139"/>
      <c r="F229" s="57" t="s">
        <v>6</v>
      </c>
      <c r="G229" s="97"/>
      <c r="H229" s="142"/>
    </row>
    <row r="230" spans="1:8" s="44" customFormat="1" ht="30.75" customHeight="1" x14ac:dyDescent="0.35">
      <c r="A230" s="106">
        <f t="shared" si="10"/>
        <v>158</v>
      </c>
      <c r="B230" s="49" t="s">
        <v>122</v>
      </c>
      <c r="C230" s="48" t="s">
        <v>14</v>
      </c>
      <c r="D230" s="59">
        <v>4</v>
      </c>
      <c r="E230" s="57" t="s">
        <v>6</v>
      </c>
      <c r="F230" s="57" t="s">
        <v>6</v>
      </c>
      <c r="G230" s="97"/>
      <c r="H230" s="99" t="s">
        <v>123</v>
      </c>
    </row>
    <row r="231" spans="1:8" s="44" customFormat="1" ht="21.75" customHeight="1" x14ac:dyDescent="0.35">
      <c r="A231" s="106">
        <f t="shared" si="10"/>
        <v>159</v>
      </c>
      <c r="B231" s="49" t="s">
        <v>126</v>
      </c>
      <c r="C231" s="48" t="s">
        <v>39</v>
      </c>
      <c r="D231" s="59">
        <v>15</v>
      </c>
      <c r="E231" s="139"/>
      <c r="F231" s="57" t="s">
        <v>6</v>
      </c>
      <c r="G231" s="97"/>
      <c r="H231" s="142"/>
    </row>
    <row r="232" spans="1:8" s="44" customFormat="1" ht="21.75" customHeight="1" x14ac:dyDescent="0.35">
      <c r="A232" s="106">
        <f t="shared" si="10"/>
        <v>160</v>
      </c>
      <c r="B232" s="49" t="s">
        <v>112</v>
      </c>
      <c r="C232" s="48" t="s">
        <v>14</v>
      </c>
      <c r="D232" s="59">
        <v>1</v>
      </c>
      <c r="E232" s="139"/>
      <c r="F232" s="57" t="s">
        <v>6</v>
      </c>
      <c r="G232" s="97"/>
      <c r="H232" s="142"/>
    </row>
    <row r="233" spans="1:8" s="44" customFormat="1" ht="32.25" customHeight="1" x14ac:dyDescent="0.35">
      <c r="A233" s="106">
        <f t="shared" si="10"/>
        <v>161</v>
      </c>
      <c r="B233" s="49" t="s">
        <v>127</v>
      </c>
      <c r="C233" s="48" t="s">
        <v>39</v>
      </c>
      <c r="D233" s="59">
        <v>131</v>
      </c>
      <c r="E233" s="57" t="s">
        <v>6</v>
      </c>
      <c r="F233" s="57"/>
      <c r="G233" s="57" t="s">
        <v>6</v>
      </c>
      <c r="H233" s="99" t="s">
        <v>115</v>
      </c>
    </row>
    <row r="234" spans="1:8" s="44" customFormat="1" ht="30" customHeight="1" x14ac:dyDescent="0.35">
      <c r="A234" s="106">
        <f t="shared" si="10"/>
        <v>162</v>
      </c>
      <c r="B234" s="45" t="s">
        <v>128</v>
      </c>
      <c r="C234" s="48" t="s">
        <v>39</v>
      </c>
      <c r="D234" s="59">
        <v>40</v>
      </c>
      <c r="E234" s="57" t="s">
        <v>6</v>
      </c>
      <c r="F234" s="57"/>
      <c r="G234" s="57" t="s">
        <v>6</v>
      </c>
      <c r="H234" s="106" t="s">
        <v>129</v>
      </c>
    </row>
    <row r="235" spans="1:8" s="44" customFormat="1" ht="32.25" customHeight="1" x14ac:dyDescent="0.35">
      <c r="A235" s="106">
        <f>A213+1</f>
        <v>142</v>
      </c>
      <c r="B235" s="45" t="s">
        <v>221</v>
      </c>
      <c r="C235" s="48" t="s">
        <v>40</v>
      </c>
      <c r="D235" s="59">
        <v>4</v>
      </c>
      <c r="E235" s="57" t="s">
        <v>6</v>
      </c>
      <c r="F235" s="57"/>
      <c r="G235" s="57"/>
      <c r="H235" s="106"/>
    </row>
    <row r="236" spans="1:8" s="44" customFormat="1" ht="32.25" customHeight="1" x14ac:dyDescent="0.35">
      <c r="A236" s="106">
        <f t="shared" ref="A236:A240" si="11">A214+1</f>
        <v>143</v>
      </c>
      <c r="B236" s="45" t="s">
        <v>113</v>
      </c>
      <c r="C236" s="48" t="s">
        <v>39</v>
      </c>
      <c r="D236" s="59">
        <v>30</v>
      </c>
      <c r="E236" s="57"/>
      <c r="F236" s="57" t="s">
        <v>6</v>
      </c>
      <c r="G236" s="57"/>
      <c r="H236" s="106"/>
    </row>
    <row r="237" spans="1:8" s="44" customFormat="1" ht="32.25" customHeight="1" x14ac:dyDescent="0.35">
      <c r="A237" s="106">
        <f t="shared" si="11"/>
        <v>144</v>
      </c>
      <c r="B237" s="45" t="s">
        <v>200</v>
      </c>
      <c r="C237" s="48" t="s">
        <v>198</v>
      </c>
      <c r="D237" s="59">
        <v>5</v>
      </c>
      <c r="E237" s="57"/>
      <c r="F237" s="57" t="s">
        <v>6</v>
      </c>
      <c r="G237" s="57"/>
      <c r="H237" s="106"/>
    </row>
    <row r="238" spans="1:8" s="44" customFormat="1" ht="32.25" customHeight="1" x14ac:dyDescent="0.35">
      <c r="A238" s="106">
        <f t="shared" si="11"/>
        <v>145</v>
      </c>
      <c r="B238" s="45" t="s">
        <v>199</v>
      </c>
      <c r="C238" s="48" t="s">
        <v>39</v>
      </c>
      <c r="D238" s="59">
        <v>15</v>
      </c>
      <c r="E238" s="57"/>
      <c r="F238" s="57" t="s">
        <v>6</v>
      </c>
      <c r="G238" s="57"/>
      <c r="H238" s="106"/>
    </row>
    <row r="239" spans="1:8" s="44" customFormat="1" ht="32.25" customHeight="1" x14ac:dyDescent="0.35">
      <c r="A239" s="106">
        <f t="shared" si="11"/>
        <v>146</v>
      </c>
      <c r="B239" s="45" t="s">
        <v>201</v>
      </c>
      <c r="C239" s="48" t="s">
        <v>40</v>
      </c>
      <c r="D239" s="59">
        <v>24</v>
      </c>
      <c r="E239" s="57"/>
      <c r="F239" s="57" t="s">
        <v>6</v>
      </c>
      <c r="G239" s="57"/>
      <c r="H239" s="106"/>
    </row>
    <row r="240" spans="1:8" s="44" customFormat="1" ht="32.25" customHeight="1" x14ac:dyDescent="0.35">
      <c r="A240" s="106">
        <f t="shared" si="11"/>
        <v>147</v>
      </c>
      <c r="B240" s="45" t="s">
        <v>202</v>
      </c>
      <c r="C240" s="48" t="s">
        <v>203</v>
      </c>
      <c r="D240" s="59">
        <v>12</v>
      </c>
      <c r="E240" s="57"/>
      <c r="F240" s="57" t="s">
        <v>6</v>
      </c>
      <c r="G240" s="57"/>
      <c r="H240" s="106"/>
    </row>
    <row r="241" spans="1:8" s="44" customFormat="1" ht="32.25" customHeight="1" x14ac:dyDescent="0.35">
      <c r="A241" s="154" t="s">
        <v>216</v>
      </c>
      <c r="B241" s="155"/>
      <c r="C241" s="155"/>
      <c r="D241" s="155"/>
      <c r="E241" s="155"/>
      <c r="F241" s="155"/>
      <c r="G241" s="155"/>
      <c r="H241" s="156"/>
    </row>
    <row r="242" spans="1:8" s="44" customFormat="1" ht="32.25" customHeight="1" x14ac:dyDescent="0.35">
      <c r="A242" s="106">
        <f>A240+1</f>
        <v>148</v>
      </c>
      <c r="B242" s="49" t="s">
        <v>214</v>
      </c>
      <c r="C242" s="48" t="s">
        <v>12</v>
      </c>
      <c r="D242" s="59">
        <v>13.65</v>
      </c>
      <c r="E242" s="57" t="s">
        <v>6</v>
      </c>
      <c r="F242" s="126"/>
      <c r="G242" s="57" t="s">
        <v>6</v>
      </c>
      <c r="H242" s="106"/>
    </row>
    <row r="243" spans="1:8" s="44" customFormat="1" ht="32.25" customHeight="1" x14ac:dyDescent="0.35">
      <c r="A243" s="106">
        <f>A242+1</f>
        <v>149</v>
      </c>
      <c r="B243" s="45" t="s">
        <v>215</v>
      </c>
      <c r="C243" s="48" t="s">
        <v>14</v>
      </c>
      <c r="D243" s="59">
        <v>16</v>
      </c>
      <c r="E243" s="57" t="s">
        <v>6</v>
      </c>
      <c r="F243" s="126"/>
      <c r="G243" s="57" t="s">
        <v>6</v>
      </c>
      <c r="H243" s="106"/>
    </row>
    <row r="244" spans="1:8" x14ac:dyDescent="0.3">
      <c r="B244" s="9" t="s">
        <v>94</v>
      </c>
      <c r="D244" s="10"/>
      <c r="G244" s="9"/>
      <c r="H244" s="9"/>
    </row>
    <row r="246" spans="1:8" x14ac:dyDescent="0.3">
      <c r="A246" s="1"/>
      <c r="B246" s="1"/>
    </row>
    <row r="247" spans="1:8" x14ac:dyDescent="0.3">
      <c r="A247" s="1"/>
      <c r="B247" s="1"/>
    </row>
    <row r="248" spans="1:8" x14ac:dyDescent="0.3">
      <c r="A248" s="1"/>
      <c r="B248" s="1"/>
    </row>
    <row r="249" spans="1:8" x14ac:dyDescent="0.3">
      <c r="A249" s="1"/>
      <c r="B249" s="1"/>
    </row>
    <row r="250" spans="1:8" x14ac:dyDescent="0.3">
      <c r="A250" s="1"/>
      <c r="B250" s="1"/>
    </row>
    <row r="251" spans="1:8" x14ac:dyDescent="0.3">
      <c r="A251" s="1"/>
      <c r="B251" s="1"/>
    </row>
    <row r="252" spans="1:8" x14ac:dyDescent="0.3">
      <c r="A252" s="1"/>
      <c r="B252" s="1"/>
    </row>
    <row r="253" spans="1:8" x14ac:dyDescent="0.3">
      <c r="A253" s="1"/>
      <c r="B253" s="1"/>
    </row>
    <row r="254" spans="1:8" x14ac:dyDescent="0.3">
      <c r="A254" s="1"/>
      <c r="B254" s="1"/>
    </row>
    <row r="255" spans="1:8" x14ac:dyDescent="0.3">
      <c r="A255" s="1"/>
      <c r="B255" s="1"/>
    </row>
    <row r="256" spans="1:8" x14ac:dyDescent="0.3">
      <c r="A256" s="1"/>
      <c r="B256" s="1"/>
    </row>
    <row r="257" spans="1:2" x14ac:dyDescent="0.3">
      <c r="A257" s="1"/>
      <c r="B257" s="1"/>
    </row>
    <row r="258" spans="1:2" x14ac:dyDescent="0.3">
      <c r="A258" s="1"/>
      <c r="B258" s="1"/>
    </row>
    <row r="259" spans="1:2" x14ac:dyDescent="0.3">
      <c r="A259" s="1"/>
      <c r="B259" s="1"/>
    </row>
    <row r="260" spans="1:2" x14ac:dyDescent="0.3">
      <c r="A260" s="1"/>
      <c r="B260" s="1"/>
    </row>
    <row r="261" spans="1:2" x14ac:dyDescent="0.3">
      <c r="A261" s="1"/>
      <c r="B261" s="1"/>
    </row>
    <row r="262" spans="1:2" x14ac:dyDescent="0.3">
      <c r="A262" s="1"/>
      <c r="B262" s="1"/>
    </row>
    <row r="263" spans="1:2" x14ac:dyDescent="0.3">
      <c r="A263" s="1"/>
      <c r="B263" s="1"/>
    </row>
    <row r="264" spans="1:2" x14ac:dyDescent="0.3">
      <c r="A264" s="1"/>
      <c r="B264" s="1"/>
    </row>
    <row r="265" spans="1:2" x14ac:dyDescent="0.3">
      <c r="A265" s="1"/>
      <c r="B265" s="1"/>
    </row>
    <row r="266" spans="1:2" x14ac:dyDescent="0.3">
      <c r="A266" s="1"/>
      <c r="B266" s="1"/>
    </row>
  </sheetData>
  <mergeCells count="53">
    <mergeCell ref="A126:H126"/>
    <mergeCell ref="A198:G198"/>
    <mergeCell ref="A201:G201"/>
    <mergeCell ref="A205:G205"/>
    <mergeCell ref="A156:G156"/>
    <mergeCell ref="A158:G158"/>
    <mergeCell ref="A159:G159"/>
    <mergeCell ref="A184:G184"/>
    <mergeCell ref="A187:G187"/>
    <mergeCell ref="A188:G188"/>
    <mergeCell ref="A190:G190"/>
    <mergeCell ref="A195:G195"/>
    <mergeCell ref="A208:H208"/>
    <mergeCell ref="A142:G142"/>
    <mergeCell ref="A145:H145"/>
    <mergeCell ref="A162:G162"/>
    <mergeCell ref="A51:H51"/>
    <mergeCell ref="A56:H56"/>
    <mergeCell ref="A59:H59"/>
    <mergeCell ref="A95:H95"/>
    <mergeCell ref="A102:H102"/>
    <mergeCell ref="A104:H104"/>
    <mergeCell ref="A107:H107"/>
    <mergeCell ref="A110:E110"/>
    <mergeCell ref="A112:G112"/>
    <mergeCell ref="A117:G117"/>
    <mergeCell ref="A121:G121"/>
    <mergeCell ref="A124:G124"/>
    <mergeCell ref="A88:F88"/>
    <mergeCell ref="A92:H92"/>
    <mergeCell ref="E8:F8"/>
    <mergeCell ref="G8:G9"/>
    <mergeCell ref="H8:H9"/>
    <mergeCell ref="A11:H11"/>
    <mergeCell ref="A86:H86"/>
    <mergeCell ref="A87:H87"/>
    <mergeCell ref="A64:H64"/>
    <mergeCell ref="A241:H241"/>
    <mergeCell ref="A128:G128"/>
    <mergeCell ref="A133:G133"/>
    <mergeCell ref="D1:H1"/>
    <mergeCell ref="D2:H2"/>
    <mergeCell ref="D3:H3"/>
    <mergeCell ref="D8:D9"/>
    <mergeCell ref="A46:H46"/>
    <mergeCell ref="A4:H4"/>
    <mergeCell ref="A5:H5"/>
    <mergeCell ref="A6:H6"/>
    <mergeCell ref="A8:A9"/>
    <mergeCell ref="B8:B9"/>
    <mergeCell ref="C8:C9"/>
    <mergeCell ref="A45:H45"/>
    <mergeCell ref="A12:H12"/>
  </mergeCells>
  <pageMargins left="0.78740157480314965" right="0.19685039370078741" top="0.19685039370078741" bottom="0.19685039370078741" header="0.11811023622047245" footer="0.11811023622047245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AvaevMV</dc:creator>
  <cp:lastModifiedBy>Хамидулин Саяр Гаярович</cp:lastModifiedBy>
  <cp:lastPrinted>2021-03-15T07:56:51Z</cp:lastPrinted>
  <dcterms:created xsi:type="dcterms:W3CDTF">2015-02-19T05:51:13Z</dcterms:created>
  <dcterms:modified xsi:type="dcterms:W3CDTF">2026-04-10T06:04:24Z</dcterms:modified>
</cp:coreProperties>
</file>